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87" activeTab="0"/>
  </bookViews>
  <sheets>
    <sheet name="ВСЕ" sheetId="1" r:id="rId1"/>
  </sheets>
  <definedNames>
    <definedName name="_xlnm.Print_Titles" localSheetId="0">'ВСЕ'!$5:$5</definedName>
    <definedName name="_xlnm._FilterDatabase" localSheetId="0" hidden="1">'ВСЕ'!$A$5:$L$111</definedName>
  </definedNames>
  <calcPr fullCalcOnLoad="1"/>
</workbook>
</file>

<file path=xl/comments1.xml><?xml version="1.0" encoding="utf-8"?>
<comments xmlns="http://schemas.openxmlformats.org/spreadsheetml/2006/main">
  <authors>
    <author/>
  </authors>
  <commentList>
    <comment ref="I38" authorId="0">
      <text>
        <r>
          <rPr>
            <b/>
            <sz val="9"/>
            <color indexed="8"/>
            <rFont val="Tahoma"/>
            <family val="2"/>
          </rPr>
          <t xml:space="preserve">Пользователь:
</t>
        </r>
        <r>
          <rPr>
            <sz val="9"/>
            <color indexed="8"/>
            <rFont val="Tahoma"/>
            <family val="2"/>
          </rPr>
          <t>п.22, 26, 27, 28</t>
        </r>
      </text>
    </comment>
    <comment ref="I94" authorId="0">
      <text>
        <r>
          <rPr>
            <b/>
            <sz val="9"/>
            <color indexed="8"/>
            <rFont val="Tahoma"/>
            <family val="2"/>
          </rPr>
          <t xml:space="preserve">Пользователь:
</t>
        </r>
        <r>
          <rPr>
            <sz val="9"/>
            <color indexed="8"/>
            <rFont val="Tahoma"/>
            <family val="2"/>
          </rPr>
          <t>п14, 16</t>
        </r>
      </text>
    </comment>
  </commentList>
</comments>
</file>

<file path=xl/sharedStrings.xml><?xml version="1.0" encoding="utf-8"?>
<sst xmlns="http://schemas.openxmlformats.org/spreadsheetml/2006/main" count="505" uniqueCount="230">
  <si>
    <t>5 таблица</t>
  </si>
  <si>
    <t xml:space="preserve">"Коми Республикалӧн культура" Коми Республикаса канму уджтас Коми Республикаса республиканскӧй сьӧмкудйысь сьӧм тшӧт весьтӧ сьӧмӧн могмӧдӧм  </t>
  </si>
  <si>
    <t>д/в №</t>
  </si>
  <si>
    <t>Канму уджтас, канму уджтаслӧн уджтасувъяс, шӧр мероприятие ним</t>
  </si>
  <si>
    <t>Кывкутысь збыльмӧдысь, ӧтув збыльмӧдысьяс, канму заказчик-координатор</t>
  </si>
  <si>
    <t xml:space="preserve">Сьӧмкуд классификация код </t>
  </si>
  <si>
    <t>Рӧскод
(сюрс шайт), вояс</t>
  </si>
  <si>
    <t>ГРБС</t>
  </si>
  <si>
    <t>Рз
Пр</t>
  </si>
  <si>
    <t>ЦСР</t>
  </si>
  <si>
    <t>ВР</t>
  </si>
  <si>
    <t>Ставыс</t>
  </si>
  <si>
    <t>1.</t>
  </si>
  <si>
    <t xml:space="preserve">1. "Коми Республикалӧн культура" Коми Республикса канму уджтас
</t>
  </si>
  <si>
    <t>ставнас</t>
  </si>
  <si>
    <t xml:space="preserve"> - </t>
  </si>
  <si>
    <t>кывкутысь збыльмӧдысь - Коми Республикаса культура министерство</t>
  </si>
  <si>
    <t>Коми Республикаса архитектура, стрӧитчӧм да коммунальнӧй овмӧс министерство</t>
  </si>
  <si>
    <t xml:space="preserve">Коми Республикаса национальнӧй политика министерство </t>
  </si>
  <si>
    <t>Коми Республикаса йӧзӧс велӧдан министерство</t>
  </si>
  <si>
    <t>Коми Республикаса спорт да мортӧс ёнмӧдан агентство</t>
  </si>
  <si>
    <t>Коми Республикаса печать да юӧр сетан агентство</t>
  </si>
  <si>
    <t>Коми Республикаса архив агентство</t>
  </si>
  <si>
    <t>2.</t>
  </si>
  <si>
    <t>2. 1 уджтасув.  "Культура объектъяслысь сибыдлун могмӧдӧм, культурнӧй наследие видзӧм да сылысь тӧдчанлун кыпӧдӧм"</t>
  </si>
  <si>
    <t>Коми Республикаса национальнӧй политика министерство</t>
  </si>
  <si>
    <t>3.</t>
  </si>
  <si>
    <t>1. Коми Республикалысь канму асэмбурса культура объектъяс кыпӧдӧм да выльмӧдӧм</t>
  </si>
  <si>
    <t>0801</t>
  </si>
  <si>
    <t>4.</t>
  </si>
  <si>
    <t xml:space="preserve">2. Коми Республикаса канму культура учреждениеяслысь зданиеяс дзоньталӧм, капитальнӧя дзоньталӧм </t>
  </si>
  <si>
    <t>Коми Республикаса культура министерство</t>
  </si>
  <si>
    <t xml:space="preserve">612   622 </t>
  </si>
  <si>
    <t>5.</t>
  </si>
  <si>
    <t xml:space="preserve">3. Коми Республикаса канму культура учреждениеяслысь материально-техническӧй база вынсьӧдӧм да выльмӧдӧм </t>
  </si>
  <si>
    <t>5224300</t>
  </si>
  <si>
    <t>6.</t>
  </si>
  <si>
    <t xml:space="preserve">4. Коми Республикалысь канму асэмбурса культура объектъяс пӧжарысь видзчысян сигнализацияӧн да пӧжарысь видзчысян средствоясӧн могмӧдӧм, сэні пӧжарысь видзчысян уджъяс нуӧдӧм
</t>
  </si>
  <si>
    <t>856</t>
  </si>
  <si>
    <t>5222700</t>
  </si>
  <si>
    <t>612   622</t>
  </si>
  <si>
    <t>7.</t>
  </si>
  <si>
    <t>5. Коми Республикаса канму культура учреждениеяслӧн зданиеяслысь да жыръяслысь эмбур безопасносьт да терроризмысь видзӧм могмӧдӧм</t>
  </si>
  <si>
    <t>4419900</t>
  </si>
  <si>
    <t>8.</t>
  </si>
  <si>
    <t xml:space="preserve">6. Культура объектъяс кыпӧдӧм да выльмӧдӧм вылӧ муниципальнӧй районъясса (кар кытшъясса) сьӧмкудъяслы субсидияяс вичмӧдӧм  </t>
  </si>
  <si>
    <t>9.</t>
  </si>
  <si>
    <t>7. Муниципальнӧй культура учреждениеяслысь зданиеяс дзоньталӧм да капитальнӧя дзоньталӧм вылӧ муниципальнӧй районъясса (кар кытшъясса) сьӧмкудъяслы субсидияяс вичмӧдӧм</t>
  </si>
  <si>
    <t>10.</t>
  </si>
  <si>
    <t>8. Муниципальнӧй культура учреждениеяслысь материально-техническӧй база вынсьӧдӧм да выльмӧдӧм вылӧ муниципальнӧй районъясса (кар кытшъясса) сьӧмкудъяслы субсидияяс вичмӧдӧм</t>
  </si>
  <si>
    <t>11.</t>
  </si>
  <si>
    <t xml:space="preserve">9. Коми Республикаын муниципальнӧй юкӧнъяслысь культура объектъяс пӧжарысь видзчысян сигнализацияӧн да пӧжарысь видзчысян средствоясӧн могмӧдӧм вылӧ, сэні пӧжарысь видзчысян уджъяс нуӧдӧм вылӧ муниципальнӧй районъясса (кар кытшъясса) сьӧмкудъяслы субсидияяс вичмӧдӧм
</t>
  </si>
  <si>
    <t>12.</t>
  </si>
  <si>
    <t xml:space="preserve">10. Коми Республикаса культурнӧй наследие объектъяслысь канму учёт нуӧдан система лӧсьӧдӧм                                       
</t>
  </si>
  <si>
    <t>5223300</t>
  </si>
  <si>
    <t>612   622    244</t>
  </si>
  <si>
    <t>13.</t>
  </si>
  <si>
    <t xml:space="preserve">11. Коми Республикаса канму кывъяслысь функционируйтӧм научно-методологическӧя могмӧдӧм кузя мероприятиеяс котыртӧм да нуӧдӧм  </t>
  </si>
  <si>
    <t>851</t>
  </si>
  <si>
    <t>0113</t>
  </si>
  <si>
    <t>5221800</t>
  </si>
  <si>
    <t>242       244</t>
  </si>
  <si>
    <t>14.</t>
  </si>
  <si>
    <t xml:space="preserve">12.  Культурнӧй наследие объектъяс видзӧм, найӧс паськӧдӧм могмӧдӧм да наӧн вежӧрӧн вӧдитчӧмлы да социально-экономическӧй да культурнӧй олӧмӧ пыртӧмлы подувъяс лӧсьӧдӧм </t>
  </si>
  <si>
    <t>15.</t>
  </si>
  <si>
    <t xml:space="preserve">13. Коми Республикаса канму кывъяс паськыда паськӧдӧм да велӧдӧм могмӧдӧм 
</t>
  </si>
  <si>
    <t>244</t>
  </si>
  <si>
    <t>831</t>
  </si>
  <si>
    <t>1202</t>
  </si>
  <si>
    <t>622</t>
  </si>
  <si>
    <t>875</t>
  </si>
  <si>
    <t>0709</t>
  </si>
  <si>
    <t>16.</t>
  </si>
  <si>
    <t>14. Коми Республикаса нималан йӧзлысь паметь нэммӧдӧм кузя мероприятиеяс могмӧдӧм</t>
  </si>
  <si>
    <t>17.</t>
  </si>
  <si>
    <t>15. Культуракостса йитӧдъяс юкӧнын культурнӧй наследие паськӧдӧм да ӧтвывтӧм кузя мероприятиеяс котыртӧм да нуӧдӧм</t>
  </si>
  <si>
    <t>0103000</t>
  </si>
  <si>
    <t>18.</t>
  </si>
  <si>
    <t xml:space="preserve">16. Коми Республикаса канму библиотекаясӧн канму услугаяс сетӧм, уджъяс вӧчӧм (сьӧмкуд учреждениеяслы канму услугаяс сетӧм (уджъяс вӧчӧм) кузя канму задание сьӧмӧн могмӧдӧм вылӧ субсидияяс)
</t>
  </si>
  <si>
    <t>4429900</t>
  </si>
  <si>
    <t>19.</t>
  </si>
  <si>
    <t xml:space="preserve">17. Коми Республикаса канму библиотекаяслы (сьӧмкуд учреждениеяслы) мукӧд торъя мог вылӧ субсидияяс вичмӧдӧм, сы лыдын: 
</t>
  </si>
  <si>
    <t>4429900      5224300</t>
  </si>
  <si>
    <t>20.</t>
  </si>
  <si>
    <t>1) Коми Республикаса канму библиотекаяслысь библиотека фондъяс комплектуйтӧм да налы подписка оформитӧм</t>
  </si>
  <si>
    <t>21.</t>
  </si>
  <si>
    <t>2) Коми Республикаса канму библиотекаяслӧн балаяслы отсӧг сетӧм, сы лыдын юӧртан да справочнӧй литература лӧсьӧдӧм, да федеральнӧй сьӧмкудйысь да мукӧд источникысь сьӧмӧн ӧтув могмӧдӧм моз</t>
  </si>
  <si>
    <t>22.</t>
  </si>
  <si>
    <t>3) библиотека уджын тӧдчана мытшӧдъяс кузя республикаса, дінмукостса, войтыркостса конференцияяс, семинаръяс,  гӧгрӧс пызанъяс да с.в. котыртӧм, нуӧдӧм, да сэтчӧ пырӧдчӧм, уджсикас серти конкурсъяс нуӧдӧм, уджалысьяслысь уджсикас серти тшупӧд кыпӧдӧм</t>
  </si>
  <si>
    <t>23.</t>
  </si>
  <si>
    <t>4) Коми Республикаса канму библиотекаясӧн вӧдитчысьяслы ылыстӧм сетевӧй ресурсъяс восьтӧм котыртӧм</t>
  </si>
  <si>
    <t>24.</t>
  </si>
  <si>
    <t>5) Коми Республикаса олысьясӧс информационно-библиотечнӧй могмӧдӧм кузя мобильнӧй системалысь удж котыртӧм</t>
  </si>
  <si>
    <t>25.</t>
  </si>
  <si>
    <t>6) Коми Республикаын культура юкӧн информатизируйтан концепция збыльмӧдӧм серти Коми Республикаса канму библиотекаясӧ юӧртан технологияяс пыртӧм</t>
  </si>
  <si>
    <t>26.</t>
  </si>
  <si>
    <t>18. Коми Республикаын муниципальнӧй библиотекаяслысь документ фондъяс комплектуйтӧм вылӧ муниципальнӧй районъясса (кар кытшъясса) сьӧмкудъяслы субсидияяс вичмӧдӧм</t>
  </si>
  <si>
    <t>27.</t>
  </si>
  <si>
    <t>19. Муниципальнӧй юкӧнъясса библиотекаяслысь небӧг фондъяс комплектуйтӧм вылӧ федеральнӧй сьӧмкудйысь воӧм сьӧм тшӧт весьтӧ мукӧд сьӧмкудкостса трансферт</t>
  </si>
  <si>
    <t>4400200</t>
  </si>
  <si>
    <t>28.</t>
  </si>
  <si>
    <t>20. Коми Республикаын культура юкӧн информатизируйтан концепция збыльмӧдӧм серти Коми Республикаын муниципальнӧй культура учреждениеясӧ юӧртан технологияяс пыртӧм вылӧ муниципальнӧй районъясса (кар кытшъясса) сьӧмкудъяслы субсидияяс вичмӧдӧм, сы лыдын:</t>
  </si>
  <si>
    <t>29.</t>
  </si>
  <si>
    <t>1) библиотека удж информатизируйтан юкӧнын</t>
  </si>
  <si>
    <t>30.</t>
  </si>
  <si>
    <t>2) музей удж информатизируйтан юкӧнын</t>
  </si>
  <si>
    <t>31.</t>
  </si>
  <si>
    <t>21. Коми Республикаса канму музейясӧн канму услугаяс сетӧм, уджъяс вӧчӧм (сьӧмкуд учреждениеяслы канму услугаяс сетӧм (уджъяс вӧчӧм) кузя канму задание сьӧмӧн могмӧдӧм вылӧ субсидияяс), сы лыдын:</t>
  </si>
  <si>
    <t>32.</t>
  </si>
  <si>
    <t>Коми Республикаын профессиональнӧй серпасалан искусстволы канму отсӧг сетӧм серти серпасалысьяслысь торъя творческӧй мастерскӧйяс (студияяс) кутӧм вылӧ рӧскод да серпасалан искусство юкӧнын творческӧй ӧтувъяслӧн уджлы инӧд боксянь, экономическӧй да котыртан условиеяс могмӧдӧм</t>
  </si>
  <si>
    <t>33.</t>
  </si>
  <si>
    <t xml:space="preserve">22. Коми Республикаса канму музейяслы (сьӧмкуд учреждениеяслы) мукӧд торъя мог вылӧ субсидияяс вичмӧдӧм, сы лыдын: </t>
  </si>
  <si>
    <t>4419900    5224300</t>
  </si>
  <si>
    <t>34.</t>
  </si>
  <si>
    <t>1) Коми Республикаса канму музейяслысь коллекция фондъяс содтӧм</t>
  </si>
  <si>
    <t>35.</t>
  </si>
  <si>
    <t>2) Коми Республикаса канму музейяслысь балаяс могмӧдӧм, сы лыдын федеральнӧй сьӧмкудйысь да мукӧд источникысь сьӧмӧн ӧтув могмӧдӧмӧн</t>
  </si>
  <si>
    <t>36.</t>
  </si>
  <si>
    <t>3) Коми Республикаын культура юкӧн информатизируйтан концепция збыльмӧдӧм серти Коми Республикаса канму музейясӧ юӧртан технологияяс пыртӧм</t>
  </si>
  <si>
    <t>37.</t>
  </si>
  <si>
    <t>23. Коми Республикаса канму архивъясӧн канму услугаяс сетӧм, уджъяс вӧчӧм (сьӧмкуд учреждениеяслы канму услугаяс сетӧм (уджъяс вӧчӧм) кузя канму задание сьӧмӧн могмӧдӧм вылӧ субсидияяс)</t>
  </si>
  <si>
    <t>4409900</t>
  </si>
  <si>
    <t>38.</t>
  </si>
  <si>
    <t>24. "Комикиновидеопрокат" Коми Республикаса асшӧрлуна учреждениеӧн канму услугаяс сетӧм, уджъяс вӧчӧм (асшӧрлуна учреждениеяслы канму услугаяс сетӧм (уджъяс вӧчӧм) кузя канму задание сьӧмӧн могмӧдӧм вылӧ субсидияяс)</t>
  </si>
  <si>
    <t>39.</t>
  </si>
  <si>
    <t xml:space="preserve">25. "Комикиновидеопрокат" Коми Республикаса асшӧрлуна учреждениелы мукӧд торъя мог вылӧ субсидияяс вичмӧдӧм, сы лыдын: </t>
  </si>
  <si>
    <t>40.</t>
  </si>
  <si>
    <t>Коми Республика мутасын документальнӧй киновидеофонд видзӧм да киновидеопрокатлы условиеяс лӧсьӧдӧм, киномероприятиеяс нуӧдӧм</t>
  </si>
  <si>
    <t>41.</t>
  </si>
  <si>
    <t>3. 2 уджтасув. "Коми Республикаса олысьяслысь творческӧй потенциал збыльмӧдӧмлы, паськӧдӧмлы да сӧвмӧдӧмлы бур подувъяс лӧсьӧдӧм"</t>
  </si>
  <si>
    <t>уджтас кывкутысь збыльмӧдысь - Коми Республикаса культура министерство</t>
  </si>
  <si>
    <t>42.</t>
  </si>
  <si>
    <t>1. Коми Республикаса канму (асшӧрлуна, сьӧмкуд) театрально-зрелищнӧй учреждениеясӧн да концертнӧй организацияясӧн канму услугаяс сетӧм, уджъяс вӧчӧм (асшӧрлуна, сьӧмкуд учреждениеяслы канму услугаяс сетӧм (уджъяс вӧчӧм) кузя канму задание сьӧмӧн могмӧдӧм вылӧ субсидияяс)</t>
  </si>
  <si>
    <t>4439900</t>
  </si>
  <si>
    <t>611   621</t>
  </si>
  <si>
    <t>43.</t>
  </si>
  <si>
    <t xml:space="preserve">2. Коми Республикаса канму (асшӧрлуна, сьӧмкуд) театрально-зрелищнӧй учреждениеяслы да концертнӧй организацияяслы мукӧд торъя мог вылӧ субсидияяс вичмӧдӧм, сы лыдын: </t>
  </si>
  <si>
    <t>612         622</t>
  </si>
  <si>
    <t>44.</t>
  </si>
  <si>
    <t>1) Коми Республикаса культура министерстволӧн Шӧр республиканскӧй мероприятиеяслӧн планӧ пыртӧм мероприятиеяс котыртӧм да нуӧдӧм</t>
  </si>
  <si>
    <t>45.</t>
  </si>
  <si>
    <t>2) театрально-зрелищнӧй юкӧнын балаяс могмӧдӧм, сы лыдын федеральнӧй сьӧмкудйысь да мукӧд источникысь сьӧмӧн ӧтув могмӧдӧм моз</t>
  </si>
  <si>
    <t>612    622</t>
  </si>
  <si>
    <t>46.</t>
  </si>
  <si>
    <t>3) Коми Республикаын культура юкӧн информатизируйтан концепция збыльмӧдӧм серти Коми Республикаса канму театръясӧ да концертнӧй организацияясӧ юӧртан технологияяс пыртӧм</t>
  </si>
  <si>
    <t>47.</t>
  </si>
  <si>
    <t>3. Театральнӧй искусство да концертнӧй удж юкӧнын конкурс подув вылын Коми Республикаса Юралысьлысь грантъяс мынтӧм вылӧ субсидияяс вичмӧдӧм</t>
  </si>
  <si>
    <t>4508500</t>
  </si>
  <si>
    <t>48.</t>
  </si>
  <si>
    <t>4. Культура да искусство юкӧнын вылыс тшупӧда уджсикасӧ велӧдан заведениеясын контракт кузя велӧдчысь специалистъясӧс дасьтӧм котыртӧм</t>
  </si>
  <si>
    <t>49.</t>
  </si>
  <si>
    <t xml:space="preserve">5. Йӧзкост творчество да культура да прӧст кад коллялан юкӧнын удж нуӧдысь Коми Республикаса асшӧрлуна канму учреждениеяслы субсидияяс вичмӧдӧм, сы лыдын: </t>
  </si>
  <si>
    <t>4409900    4508500</t>
  </si>
  <si>
    <t>621             622</t>
  </si>
  <si>
    <t>50.</t>
  </si>
  <si>
    <t xml:space="preserve">1) Коми Республикаса асшӧрлуна учреждениеяслы канму услугаяс сетӧм (уджъяс вӧчӧм) кузя канму заданиеяс сьӧмӧн могмӧдӧм вылӧ субсидияяс вичмӧдӧм
</t>
  </si>
  <si>
    <t>51.</t>
  </si>
  <si>
    <t>2) Коми Республикаса асшӧрлуна учреждениеяслы мукӧд торъя мог вылӧ субсидияяс вичмӧдӧм, сы лыдын:</t>
  </si>
  <si>
    <t>52.</t>
  </si>
  <si>
    <t>а) самодеятельнӧй художествоа творчество, культура да прӧст кад коллялан, челядьлӧн творчество юкӧнын мероприятиеяс котыртӧм да нуӧдӧм</t>
  </si>
  <si>
    <t>53.</t>
  </si>
  <si>
    <t>б) культурно-массӧвӧй мероприятиеяс восьса да тупкыса площадкаяс вылын нуӧдӧм могысь сценическӧй комплекс ньӧбӧм</t>
  </si>
  <si>
    <t>54.</t>
  </si>
  <si>
    <t>6. Войтыркост йитӧдъяс юкӧнын Коми Республикаса канму учреждениеяслы канму услугаяс сетӧм вылӧ субсидияяс вичмӧдӧм</t>
  </si>
  <si>
    <t>610</t>
  </si>
  <si>
    <t>620</t>
  </si>
  <si>
    <t>55.</t>
  </si>
  <si>
    <t xml:space="preserve">7. Балаяс — "Этноинициатива" национальнӧй канму политика збыльмӧдан юкӧнын балаяс бӧрйӧм кузя конкурсын вермысьясӧс — збыльмӧдӧм </t>
  </si>
  <si>
    <t>56.</t>
  </si>
  <si>
    <t>8. Коми Республика мутасын олысь войтырлысь аслыспӧлӧс культураяс видзӧм да сӧвмӧдӧм вылӧ веськӧдӧм мероприятиеяс збыльмӧдӧм</t>
  </si>
  <si>
    <t>0100200   0103000</t>
  </si>
  <si>
    <t>244
612
630</t>
  </si>
  <si>
    <t>9. Коми Республикаса асшӧрлуна учреждениеясӧн, кутшӧмъясӧс котыртысьлысь уджъяс да уджмогъяс олӧмӧ пӧртӧ Коми Республикаса печать да юӧр сетан агентство, канму услугаяс сетӧм, уджъяс вӧчӧм (асшӧрлуна учреждениеяслы канму услугаяс сетӧм (уджъяс вӧчӧм) кузя канму задание сьӧмӧн могмӧдӧм вылӧ субсидияяс)</t>
  </si>
  <si>
    <t>1202   1204</t>
  </si>
  <si>
    <t xml:space="preserve">4519900   4579900   </t>
  </si>
  <si>
    <t>621</t>
  </si>
  <si>
    <t>57.</t>
  </si>
  <si>
    <t>10. Юридическӧй кывкутысьяслы (канму учреждениеяс кындзи) да торъя йӧзлы - йӧзӧс юӧртан средствояс юкӧнын вузӧс, уджъяс, услугаяс сетысь-вӧчысьяслы - субсидияяс вичмӧдӧм</t>
  </si>
  <si>
    <t xml:space="preserve">1201   1202   1204   </t>
  </si>
  <si>
    <t xml:space="preserve">4440200   4518500   4530100    4568500    4550100      4578500  </t>
  </si>
  <si>
    <t>810</t>
  </si>
  <si>
    <t>58.</t>
  </si>
  <si>
    <t>11. Коми Республикаса йӧзӧс юӧртан средствояс юкӧнын грантъяс вичмӧдӧм</t>
  </si>
  <si>
    <t>1201   1202</t>
  </si>
  <si>
    <t>4440300</t>
  </si>
  <si>
    <t>622       810</t>
  </si>
  <si>
    <t>12. Йӧзӧс юӧртан средствояс юкӧнса организацияяслы канмусянь отсӧг сетӧм</t>
  </si>
  <si>
    <t>4440200</t>
  </si>
  <si>
    <t>59.</t>
  </si>
  <si>
    <t>13. "Республиканскӧй творчество керка" Коми Республикаса канму сьӧмкуд учреждениеӧн канму услугаяс сетӧм, уджъяс вӧчӧм (сьӧмкуд учреждениеяслы канму услугаяс сетӧм (уджъяс вӧчӧм) кузя канму задание сьӧмӧн могмӧдӧм вылӧ субсидияяс)</t>
  </si>
  <si>
    <t>60.</t>
  </si>
  <si>
    <t xml:space="preserve">14. "Республиканскӧй творчество керка" Коми Республикаса сьӧмкуд канму учреждениелы мукӧд торъя мог вылӧ субсидияяс вичмӧдӧм, сы лыдын: </t>
  </si>
  <si>
    <t>Культура юкӧнын Коми Республикаса творческӧй котыръясӧн дасьтӧм творческӧй республиканскӧй мероприятиеяс котыртӧм да нуӧдӧм</t>
  </si>
  <si>
    <t>61.</t>
  </si>
  <si>
    <t>15. Коми Республикаса профессиональнӧй авторъяслысь канму заказ серти став сикас да жанрса гижӧм, шылада, художественнӧй произведениеяс вылӧ торъя (авторскӧй) инӧд босьтӧм</t>
  </si>
  <si>
    <t>244    612</t>
  </si>
  <si>
    <t>62.</t>
  </si>
  <si>
    <t>16. Восьса нормативнӧй кӧсйысьӧмъяс збыльмӧдӧм могмӧдӧм, сы лыдын:</t>
  </si>
  <si>
    <t>63.</t>
  </si>
  <si>
    <t>премияяс</t>
  </si>
  <si>
    <t>0804</t>
  </si>
  <si>
    <t>8551100</t>
  </si>
  <si>
    <t>64.</t>
  </si>
  <si>
    <t>17. Коми Республикаса национально-культурнӧй автономияясӧн национальнӧй аслыспӧлӧслун видзӧм кузя, чужан кывъяс да национальнӧй культура сӧвмӧдӧм кузя удж нуӧдӧм могмӧдӧм вылӧ субсидияяс вичмӧдӧм</t>
  </si>
  <si>
    <t>0100200</t>
  </si>
  <si>
    <t>630</t>
  </si>
  <si>
    <t>65.</t>
  </si>
  <si>
    <t>4. 3 уджтасув. "Коми Республикалӧн культура" Коми Республикаса канму уджтас збыльмӧдӧмлы подувъяс могмӧдӧм"</t>
  </si>
  <si>
    <t>66.</t>
  </si>
  <si>
    <t>1. "Коми Республикалӧн культура" Коми Республикаса канму уджтас збыльмӧдӧм серти Коми Республикаса культура министерстволысь удж кутӧм да могмӧдӧм вылӧ рӧскод</t>
  </si>
  <si>
    <t>0020400    4520400</t>
  </si>
  <si>
    <t>121   122   244</t>
  </si>
  <si>
    <t>67.</t>
  </si>
  <si>
    <t>2. Коми Республикаын культура юкӧн информатизируйтан концепция лӧсьӧдӧм</t>
  </si>
  <si>
    <t>68.</t>
  </si>
  <si>
    <t>3. "Культурнӧй наследие реставрируйтӧм кузя да культура учреждениеяс дзоньталӧм кузя веськӧдланін" Коми Республикаса асшӧрлуна учреждениеӧн канму услугаяс сетӧм, уджъяс вӧчӧм (асшӧрлуна учреждениеяслы канму услугаяс сетӧм (уджъяс вӧчӧм) кузя канму задание сьӧмӧн могмӧдӧм вылӧ субсидияяс)</t>
  </si>
  <si>
    <t>69.</t>
  </si>
  <si>
    <t>4. "Коми Республикаса культура министерстволӧн "Ӧтувтӧм автоовмӧс" Коми Республикаса сьӧмкуд канму учреждениеӧн канму услугаяс сетӧм, уджъяс вӧчӧм (сьӧмкуд учреждениеяслы канму услугаяс сетӧм (уджъяс вӧчӧм) кузя канму задание сьӧмӧн могмӧдӧм вылӧ субсидияяс)</t>
  </si>
  <si>
    <t>70.</t>
  </si>
  <si>
    <t>5. Федеральнӧй тӧдчанлуна культурнӧй наследие объектъяс канму видзӧм кузя Россия Федерациялысь Россия Федерацияса субъектъяслӧн канму власьт органъяслы сетӧм уджмогъяс збыльмӧдӧм вылӧ Россия Федерацияса субъектъяслӧн сьӧмкудъяслы федеральнӧй сьӧмкудйысь субвенцияяс вичмӧдӧм</t>
  </si>
  <si>
    <t>0015300</t>
  </si>
  <si>
    <t>121   244</t>
  </si>
  <si>
    <t>71.</t>
  </si>
  <si>
    <t xml:space="preserve">6. "Коми Республикалӧн культура" Коми Республикаса канму уджтас збыльмӧдӧм серти Коми Республикаса национальнӧй политика министерстволысь удж кутӧм да могмӧдӧм вылӧ рӧскод </t>
  </si>
  <si>
    <t>72.</t>
  </si>
  <si>
    <t>7. "Коми Республикалӧн культура" Коми Республикаса канму уджтас збыльмӧдӧм серти Коми Республикаса печать да юӧр сетан агентстволысь удж кутӧм да могмӧдӧм вылӧ рӧскод</t>
  </si>
  <si>
    <t>1204</t>
  </si>
  <si>
    <t>73.</t>
  </si>
  <si>
    <t xml:space="preserve">8. "Коми Республикалӧн культура" Коми Республикаса канму уджтас збыльмӧдӧм серти Коми Республикаса архив агентстволысь удж кутӧм да могмӧдӧм вылӧ рӧскод </t>
  </si>
  <si>
    <t>0020400   4520400</t>
  </si>
</sst>
</file>

<file path=xl/styles.xml><?xml version="1.0" encoding="utf-8"?>
<styleSheet xmlns="http://schemas.openxmlformats.org/spreadsheetml/2006/main">
  <numFmts count="4">
    <numFmt numFmtId="164" formatCode="GENERAL"/>
    <numFmt numFmtId="165" formatCode="@"/>
    <numFmt numFmtId="166" formatCode="#,##0.0"/>
    <numFmt numFmtId="167" formatCode="#,##0"/>
  </numFmts>
  <fonts count="2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name val="Times New Roman"/>
      <family val="1"/>
    </font>
    <font>
      <b/>
      <sz val="9"/>
      <color indexed="8"/>
      <name val="Tahoma"/>
      <family val="2"/>
    </font>
    <font>
      <sz val="9"/>
      <color indexed="8"/>
      <name val="Tahoma"/>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59"/>
      </left>
      <right style="thin">
        <color indexed="59"/>
      </right>
      <top style="thin">
        <color indexed="59"/>
      </top>
      <bottom style="thin">
        <color indexed="59"/>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34">
    <xf numFmtId="164" fontId="0" fillId="0" borderId="0" xfId="0" applyAlignment="1">
      <alignment/>
    </xf>
    <xf numFmtId="164" fontId="19" fillId="0" borderId="0" xfId="0" applyFont="1" applyFill="1" applyAlignment="1">
      <alignment horizontal="center" vertical="center"/>
    </xf>
    <xf numFmtId="164" fontId="19" fillId="0" borderId="0" xfId="0" applyFont="1" applyFill="1" applyAlignment="1">
      <alignment/>
    </xf>
    <xf numFmtId="165" fontId="19" fillId="0" borderId="0" xfId="0" applyNumberFormat="1" applyFont="1" applyFill="1" applyAlignment="1">
      <alignment/>
    </xf>
    <xf numFmtId="164" fontId="19" fillId="0" borderId="0" xfId="0" applyFont="1" applyFill="1" applyAlignment="1">
      <alignment horizontal="right"/>
    </xf>
    <xf numFmtId="164" fontId="19" fillId="0" borderId="0" xfId="0" applyFont="1" applyFill="1" applyBorder="1" applyAlignment="1">
      <alignment horizontal="center" vertical="center" wrapText="1"/>
    </xf>
    <xf numFmtId="164" fontId="19" fillId="0" borderId="10" xfId="0" applyFont="1" applyFill="1" applyBorder="1" applyAlignment="1">
      <alignment horizontal="center" vertical="center" wrapText="1"/>
    </xf>
    <xf numFmtId="165" fontId="19" fillId="0" borderId="10" xfId="0" applyNumberFormat="1" applyFont="1" applyFill="1" applyBorder="1" applyAlignment="1">
      <alignment horizontal="center" vertical="center" wrapText="1"/>
    </xf>
    <xf numFmtId="164" fontId="19" fillId="0" borderId="10" xfId="0" applyFont="1" applyFill="1" applyBorder="1" applyAlignment="1">
      <alignment horizontal="center" vertical="center"/>
    </xf>
    <xf numFmtId="165" fontId="19" fillId="0" borderId="10" xfId="0" applyNumberFormat="1" applyFont="1" applyFill="1" applyBorder="1" applyAlignment="1">
      <alignment horizontal="center" vertical="center"/>
    </xf>
    <xf numFmtId="164" fontId="19" fillId="0" borderId="10" xfId="0" applyFont="1" applyFill="1" applyBorder="1" applyAlignment="1">
      <alignment vertical="top" wrapText="1"/>
    </xf>
    <xf numFmtId="164" fontId="19" fillId="0" borderId="10" xfId="0" applyFont="1" applyFill="1" applyBorder="1" applyAlignment="1">
      <alignment wrapText="1"/>
    </xf>
    <xf numFmtId="166" fontId="19" fillId="0" borderId="10" xfId="0" applyNumberFormat="1" applyFont="1" applyFill="1" applyBorder="1" applyAlignment="1">
      <alignment horizontal="center"/>
    </xf>
    <xf numFmtId="164" fontId="19" fillId="0" borderId="10" xfId="0" applyFont="1" applyFill="1" applyBorder="1" applyAlignment="1">
      <alignment vertical="center" wrapText="1"/>
    </xf>
    <xf numFmtId="164" fontId="19" fillId="0" borderId="10" xfId="0" applyFont="1" applyFill="1" applyBorder="1" applyAlignment="1">
      <alignment horizontal="justify" vertical="center"/>
    </xf>
    <xf numFmtId="164" fontId="19" fillId="0" borderId="10" xfId="0" applyFont="1" applyFill="1" applyBorder="1" applyAlignment="1">
      <alignment horizontal="center"/>
    </xf>
    <xf numFmtId="165" fontId="19" fillId="0" borderId="10" xfId="0" applyNumberFormat="1" applyFont="1" applyFill="1" applyBorder="1" applyAlignment="1">
      <alignment horizontal="center"/>
    </xf>
    <xf numFmtId="164" fontId="19" fillId="0" borderId="10" xfId="0" applyFont="1" applyFill="1" applyBorder="1" applyAlignment="1">
      <alignment horizontal="left" vertical="top" wrapText="1"/>
    </xf>
    <xf numFmtId="164" fontId="19" fillId="0" borderId="10" xfId="0" applyFont="1" applyFill="1" applyBorder="1" applyAlignment="1">
      <alignment horizontal="center" wrapText="1"/>
    </xf>
    <xf numFmtId="165" fontId="19" fillId="0" borderId="10" xfId="0" applyNumberFormat="1" applyFont="1" applyFill="1" applyBorder="1" applyAlignment="1">
      <alignment horizontal="center" wrapText="1"/>
    </xf>
    <xf numFmtId="165" fontId="19" fillId="0" borderId="10" xfId="0" applyNumberFormat="1" applyFont="1" applyFill="1" applyBorder="1" applyAlignment="1">
      <alignment vertical="top" wrapText="1"/>
    </xf>
    <xf numFmtId="165" fontId="19" fillId="0" borderId="10" xfId="0" applyNumberFormat="1" applyFont="1" applyFill="1" applyBorder="1" applyAlignment="1">
      <alignment horizontal="left" vertical="top" wrapText="1"/>
    </xf>
    <xf numFmtId="167" fontId="19" fillId="0" borderId="10" xfId="0" applyNumberFormat="1" applyFont="1" applyFill="1" applyBorder="1" applyAlignment="1">
      <alignment horizontal="center" wrapText="1"/>
    </xf>
    <xf numFmtId="164" fontId="19" fillId="0" borderId="10" xfId="0" applyFont="1" applyFill="1" applyBorder="1" applyAlignment="1">
      <alignment horizontal="left" vertical="center" wrapText="1"/>
    </xf>
    <xf numFmtId="165" fontId="19" fillId="0" borderId="10" xfId="0" applyNumberFormat="1" applyFont="1" applyFill="1" applyBorder="1" applyAlignment="1">
      <alignment horizontal="center" vertical="top"/>
    </xf>
    <xf numFmtId="166" fontId="19" fillId="0" borderId="10" xfId="0" applyNumberFormat="1" applyFont="1" applyFill="1" applyBorder="1" applyAlignment="1">
      <alignment horizontal="center" vertical="top"/>
    </xf>
    <xf numFmtId="164" fontId="19" fillId="24" borderId="10" xfId="0" applyFont="1" applyFill="1" applyBorder="1" applyAlignment="1">
      <alignment horizontal="left" vertical="top" wrapText="1"/>
    </xf>
    <xf numFmtId="164" fontId="19" fillId="24" borderId="10" xfId="0" applyFont="1" applyFill="1" applyBorder="1" applyAlignment="1">
      <alignment vertical="top" wrapText="1"/>
    </xf>
    <xf numFmtId="164" fontId="19" fillId="24" borderId="10" xfId="0" applyFont="1" applyFill="1" applyBorder="1" applyAlignment="1">
      <alignment horizontal="center"/>
    </xf>
    <xf numFmtId="164" fontId="19" fillId="24" borderId="10" xfId="0" applyFont="1" applyFill="1" applyBorder="1" applyAlignment="1">
      <alignment horizontal="center" wrapText="1"/>
    </xf>
    <xf numFmtId="165" fontId="19" fillId="24" borderId="10" xfId="0" applyNumberFormat="1" applyFont="1" applyFill="1" applyBorder="1" applyAlignment="1">
      <alignment horizontal="center" wrapText="1"/>
    </xf>
    <xf numFmtId="164" fontId="19" fillId="24" borderId="0" xfId="0" applyFont="1" applyFill="1" applyAlignment="1">
      <alignment/>
    </xf>
    <xf numFmtId="165" fontId="19" fillId="0" borderId="10" xfId="0" applyNumberFormat="1" applyFont="1" applyFill="1" applyBorder="1" applyAlignment="1">
      <alignment horizontal="left" vertical="center" wrapText="1"/>
    </xf>
    <xf numFmtId="166" fontId="19" fillId="0" borderId="10" xfId="0" applyNumberFormat="1" applyFont="1" applyFill="1" applyBorder="1" applyAlignment="1">
      <alignment horizontal="center" wrapText="1"/>
    </xf>
  </cellXfs>
  <cellStyles count="4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107"/>
  <sheetViews>
    <sheetView tabSelected="1" view="pageBreakPreview" zoomScale="80" zoomScaleNormal="56" zoomScaleSheetLayoutView="80" workbookViewId="0" topLeftCell="A55">
      <pane ySplit="65535" topLeftCell="A55" activePane="topLeft" state="split"/>
      <selection pane="topLeft" activeCell="B57" sqref="B57"/>
      <selection pane="bottomLeft" activeCell="A55" sqref="A55"/>
    </sheetView>
  </sheetViews>
  <sheetFormatPr defaultColWidth="9.00390625" defaultRowHeight="23.25" customHeight="1"/>
  <cols>
    <col min="1" max="1" width="7.625" style="1" customWidth="1"/>
    <col min="2" max="2" width="61.00390625" style="2" customWidth="1"/>
    <col min="3" max="3" width="35.25390625" style="2" customWidth="1"/>
    <col min="4" max="4" width="8.125" style="2" customWidth="1"/>
    <col min="5" max="5" width="7.75390625" style="2" customWidth="1"/>
    <col min="6" max="6" width="12.375" style="3" customWidth="1"/>
    <col min="7" max="7" width="8.125" style="2" customWidth="1"/>
    <col min="8" max="8" width="15.375" style="2" customWidth="1"/>
    <col min="9" max="9" width="13.375" style="2" customWidth="1"/>
    <col min="10" max="10" width="11.875" style="2" customWidth="1"/>
    <col min="11" max="11" width="12.875" style="2" customWidth="1"/>
    <col min="12" max="16384" width="9.125" style="2" customWidth="1"/>
  </cols>
  <sheetData>
    <row r="1" ht="16.5">
      <c r="K1" s="4" t="s">
        <v>0</v>
      </c>
    </row>
    <row r="2" spans="1:11" ht="48.75" customHeight="1">
      <c r="A2" s="5" t="s">
        <v>1</v>
      </c>
      <c r="B2" s="5"/>
      <c r="C2" s="5"/>
      <c r="D2" s="5"/>
      <c r="E2" s="5"/>
      <c r="F2" s="5"/>
      <c r="G2" s="5"/>
      <c r="H2" s="5"/>
      <c r="I2" s="5"/>
      <c r="J2" s="5"/>
      <c r="K2" s="5"/>
    </row>
    <row r="3" spans="1:11" ht="31.5" customHeight="1">
      <c r="A3" s="6" t="s">
        <v>2</v>
      </c>
      <c r="B3" s="6" t="s">
        <v>3</v>
      </c>
      <c r="C3" s="6" t="s">
        <v>4</v>
      </c>
      <c r="D3" s="6" t="s">
        <v>5</v>
      </c>
      <c r="E3" s="6"/>
      <c r="F3" s="6"/>
      <c r="G3" s="6"/>
      <c r="H3" s="6" t="s">
        <v>6</v>
      </c>
      <c r="I3" s="6"/>
      <c r="J3" s="6"/>
      <c r="K3" s="6"/>
    </row>
    <row r="4" spans="1:11" ht="79.5" customHeight="1">
      <c r="A4" s="6"/>
      <c r="B4" s="6"/>
      <c r="C4" s="6"/>
      <c r="D4" s="6" t="s">
        <v>7</v>
      </c>
      <c r="E4" s="6" t="s">
        <v>8</v>
      </c>
      <c r="F4" s="7" t="s">
        <v>9</v>
      </c>
      <c r="G4" s="6" t="s">
        <v>10</v>
      </c>
      <c r="H4" s="6" t="s">
        <v>11</v>
      </c>
      <c r="I4" s="6">
        <v>2012</v>
      </c>
      <c r="J4" s="6">
        <v>2013</v>
      </c>
      <c r="K4" s="6">
        <v>2014</v>
      </c>
    </row>
    <row r="5" spans="1:11" ht="16.5">
      <c r="A5" s="8">
        <v>1</v>
      </c>
      <c r="B5" s="8">
        <v>2</v>
      </c>
      <c r="C5" s="8">
        <v>3</v>
      </c>
      <c r="D5" s="8">
        <v>4</v>
      </c>
      <c r="E5" s="8">
        <v>5</v>
      </c>
      <c r="F5" s="9">
        <v>6</v>
      </c>
      <c r="G5" s="8">
        <v>7</v>
      </c>
      <c r="H5" s="8">
        <v>8</v>
      </c>
      <c r="I5" s="8">
        <v>9</v>
      </c>
      <c r="J5" s="8">
        <v>10</v>
      </c>
      <c r="K5" s="8">
        <v>11</v>
      </c>
    </row>
    <row r="6" spans="1:11" ht="58.5" customHeight="1">
      <c r="A6" s="6" t="s">
        <v>12</v>
      </c>
      <c r="B6" s="10" t="s">
        <v>13</v>
      </c>
      <c r="C6" s="11" t="s">
        <v>14</v>
      </c>
      <c r="D6" s="8" t="s">
        <v>15</v>
      </c>
      <c r="E6" s="8" t="s">
        <v>15</v>
      </c>
      <c r="F6" s="8" t="s">
        <v>15</v>
      </c>
      <c r="G6" s="8" t="s">
        <v>15</v>
      </c>
      <c r="H6" s="12">
        <f>SUM(I6:K6)</f>
        <v>2357742</v>
      </c>
      <c r="I6" s="12">
        <f>SUM(I7:I13)</f>
        <v>852216.1</v>
      </c>
      <c r="J6" s="12">
        <f>SUM(J7:J13)</f>
        <v>817673</v>
      </c>
      <c r="K6" s="12">
        <f>SUM(K7:K13)</f>
        <v>687852.9</v>
      </c>
    </row>
    <row r="7" spans="1:11" ht="63" customHeight="1">
      <c r="A7" s="6"/>
      <c r="B7" s="10"/>
      <c r="C7" s="13" t="s">
        <v>16</v>
      </c>
      <c r="D7" s="8" t="s">
        <v>15</v>
      </c>
      <c r="E7" s="8" t="s">
        <v>15</v>
      </c>
      <c r="F7" s="8" t="s">
        <v>15</v>
      </c>
      <c r="G7" s="8" t="s">
        <v>15</v>
      </c>
      <c r="H7" s="12">
        <f aca="true" t="shared" si="0" ref="H7:H62">SUM(I7:K7)</f>
        <v>1416365.7999999998</v>
      </c>
      <c r="I7" s="12">
        <f>I15+I64+I96</f>
        <v>464012.6</v>
      </c>
      <c r="J7" s="12">
        <f>J15+J64+J96</f>
        <v>526784.4</v>
      </c>
      <c r="K7" s="12">
        <f>K15+K64+K96</f>
        <v>425568.8</v>
      </c>
    </row>
    <row r="8" spans="1:11" ht="49.5">
      <c r="A8" s="6"/>
      <c r="B8" s="10"/>
      <c r="C8" s="14" t="s">
        <v>17</v>
      </c>
      <c r="D8" s="8"/>
      <c r="E8" s="8" t="s">
        <v>15</v>
      </c>
      <c r="F8" s="8" t="s">
        <v>15</v>
      </c>
      <c r="G8" s="8" t="s">
        <v>15</v>
      </c>
      <c r="H8" s="12">
        <f t="shared" si="0"/>
        <v>137411</v>
      </c>
      <c r="I8" s="12">
        <f>I16</f>
        <v>115411</v>
      </c>
      <c r="J8" s="12">
        <f>J16</f>
        <v>22000</v>
      </c>
      <c r="K8" s="12">
        <f>K16</f>
        <v>0</v>
      </c>
    </row>
    <row r="9" spans="1:11" ht="42" customHeight="1">
      <c r="A9" s="6"/>
      <c r="B9" s="10"/>
      <c r="C9" s="14" t="s">
        <v>18</v>
      </c>
      <c r="D9" s="15"/>
      <c r="E9" s="15"/>
      <c r="F9" s="16"/>
      <c r="G9" s="15"/>
      <c r="H9" s="12">
        <f t="shared" si="0"/>
        <v>199027.5</v>
      </c>
      <c r="I9" s="12">
        <f>I17+I66+I97</f>
        <v>66177.6</v>
      </c>
      <c r="J9" s="12">
        <f>J17+J66+J97</f>
        <v>65006.700000000004</v>
      </c>
      <c r="K9" s="12">
        <f>K17+K66+K97</f>
        <v>67843.2</v>
      </c>
    </row>
    <row r="10" spans="1:11" ht="43.5" customHeight="1">
      <c r="A10" s="6"/>
      <c r="B10" s="10"/>
      <c r="C10" s="14" t="s">
        <v>19</v>
      </c>
      <c r="D10" s="15"/>
      <c r="E10" s="15"/>
      <c r="F10" s="16"/>
      <c r="G10" s="15"/>
      <c r="H10" s="12">
        <f t="shared" si="0"/>
        <v>2650</v>
      </c>
      <c r="I10" s="12">
        <f>I36</f>
        <v>2650</v>
      </c>
      <c r="J10" s="12">
        <f>J36</f>
        <v>0</v>
      </c>
      <c r="K10" s="12">
        <f>K36</f>
        <v>0</v>
      </c>
    </row>
    <row r="11" spans="1:11" ht="45" customHeight="1">
      <c r="A11" s="6"/>
      <c r="B11" s="10"/>
      <c r="C11" s="14" t="s">
        <v>20</v>
      </c>
      <c r="D11" s="15"/>
      <c r="E11" s="15"/>
      <c r="F11" s="16"/>
      <c r="G11" s="15"/>
      <c r="H11" s="12">
        <f t="shared" si="0"/>
        <v>3895.2</v>
      </c>
      <c r="I11" s="12">
        <f>I19</f>
        <v>1238.1</v>
      </c>
      <c r="J11" s="12">
        <f>J19</f>
        <v>1300</v>
      </c>
      <c r="K11" s="12">
        <f>K19</f>
        <v>1357.1</v>
      </c>
    </row>
    <row r="12" spans="1:11" ht="56.25" customHeight="1">
      <c r="A12" s="6"/>
      <c r="B12" s="10"/>
      <c r="C12" s="14" t="s">
        <v>21</v>
      </c>
      <c r="D12" s="15"/>
      <c r="E12" s="15"/>
      <c r="F12" s="16"/>
      <c r="G12" s="15"/>
      <c r="H12" s="12">
        <f t="shared" si="0"/>
        <v>510359.9</v>
      </c>
      <c r="I12" s="12">
        <f>I20+I65+I98</f>
        <v>174438.69999999998</v>
      </c>
      <c r="J12" s="12">
        <f>J20+J65+J98</f>
        <v>173205.9</v>
      </c>
      <c r="K12" s="12">
        <f>K20+K65+K98</f>
        <v>162715.30000000002</v>
      </c>
    </row>
    <row r="13" spans="1:11" ht="41.25" customHeight="1">
      <c r="A13" s="6"/>
      <c r="B13" s="10"/>
      <c r="C13" s="11" t="s">
        <v>22</v>
      </c>
      <c r="D13" s="15"/>
      <c r="E13" s="8" t="s">
        <v>15</v>
      </c>
      <c r="F13" s="8" t="s">
        <v>15</v>
      </c>
      <c r="G13" s="8" t="s">
        <v>15</v>
      </c>
      <c r="H13" s="12">
        <f t="shared" si="0"/>
        <v>88032.6</v>
      </c>
      <c r="I13" s="12">
        <f>I21+I99</f>
        <v>28288.1</v>
      </c>
      <c r="J13" s="12">
        <f>J21+J99</f>
        <v>29376</v>
      </c>
      <c r="K13" s="12">
        <f>K21+K99</f>
        <v>30368.5</v>
      </c>
    </row>
    <row r="14" spans="1:11" ht="20.25" customHeight="1">
      <c r="A14" s="6" t="s">
        <v>23</v>
      </c>
      <c r="B14" s="17" t="s">
        <v>24</v>
      </c>
      <c r="C14" s="11" t="s">
        <v>14</v>
      </c>
      <c r="D14" s="15"/>
      <c r="E14" s="8" t="s">
        <v>15</v>
      </c>
      <c r="F14" s="8" t="s">
        <v>15</v>
      </c>
      <c r="G14" s="8" t="s">
        <v>15</v>
      </c>
      <c r="H14" s="12">
        <f t="shared" si="0"/>
        <v>862027.7000000001</v>
      </c>
      <c r="I14" s="12">
        <f>SUM(I15:I21)</f>
        <v>359383.1</v>
      </c>
      <c r="J14" s="12">
        <f>SUM(J15:J21)</f>
        <v>313485.60000000003</v>
      </c>
      <c r="K14" s="12">
        <f>SUM(K15:K21)</f>
        <v>189159.00000000003</v>
      </c>
    </row>
    <row r="15" spans="1:11" ht="54" customHeight="1">
      <c r="A15" s="6"/>
      <c r="B15" s="17"/>
      <c r="C15" s="11" t="s">
        <v>16</v>
      </c>
      <c r="D15" s="15"/>
      <c r="E15" s="8" t="s">
        <v>15</v>
      </c>
      <c r="F15" s="8" t="s">
        <v>15</v>
      </c>
      <c r="G15" s="8" t="s">
        <v>15</v>
      </c>
      <c r="H15" s="12">
        <f>SUM(I15:K15)</f>
        <v>637611.9</v>
      </c>
      <c r="I15" s="12">
        <f>I23+I24+I25+I26+I28+I29+I30+I39+I40+I47+I48+I49+I52+I55+I60+I61+I31+I33</f>
        <v>210678.5</v>
      </c>
      <c r="J15" s="12">
        <f>J23+J24+J25+J26+J28+J29+J30+J39+J40+J47+J48+J49+J52+J55+J60+J61+J31+J33</f>
        <v>265117.7</v>
      </c>
      <c r="K15" s="12">
        <f>K23+K24+K25+K26+K28+K29+K30+K39+K40+K47+K48+K49+K52+K55+K60+K61+K31+K33</f>
        <v>161815.70000000004</v>
      </c>
    </row>
    <row r="16" spans="1:11" ht="49.5">
      <c r="A16" s="6"/>
      <c r="B16" s="17"/>
      <c r="C16" s="14" t="s">
        <v>17</v>
      </c>
      <c r="D16" s="15"/>
      <c r="E16" s="8" t="s">
        <v>15</v>
      </c>
      <c r="F16" s="8" t="s">
        <v>15</v>
      </c>
      <c r="G16" s="8" t="s">
        <v>15</v>
      </c>
      <c r="H16" s="12">
        <f t="shared" si="0"/>
        <v>137411</v>
      </c>
      <c r="I16" s="12">
        <f>I22+I27</f>
        <v>115411</v>
      </c>
      <c r="J16" s="12">
        <f>J22+J27</f>
        <v>22000</v>
      </c>
      <c r="K16" s="12">
        <f>K22+K27</f>
        <v>0</v>
      </c>
    </row>
    <row r="17" spans="1:11" ht="63" customHeight="1">
      <c r="A17" s="6"/>
      <c r="B17" s="17"/>
      <c r="C17" s="14" t="s">
        <v>25</v>
      </c>
      <c r="D17" s="15"/>
      <c r="E17" s="8" t="s">
        <v>15</v>
      </c>
      <c r="F17" s="8" t="s">
        <v>15</v>
      </c>
      <c r="G17" s="8" t="s">
        <v>15</v>
      </c>
      <c r="H17" s="12">
        <f t="shared" si="0"/>
        <v>5508</v>
      </c>
      <c r="I17" s="12">
        <f>I32+I34+I38</f>
        <v>4390</v>
      </c>
      <c r="J17" s="12">
        <f>J32+J34+J38</f>
        <v>559</v>
      </c>
      <c r="K17" s="12">
        <f>K32+K34+K38</f>
        <v>559</v>
      </c>
    </row>
    <row r="18" spans="1:11" ht="48" customHeight="1">
      <c r="A18" s="6"/>
      <c r="B18" s="17"/>
      <c r="C18" s="14" t="s">
        <v>19</v>
      </c>
      <c r="D18" s="15"/>
      <c r="E18" s="8" t="s">
        <v>15</v>
      </c>
      <c r="F18" s="8" t="s">
        <v>15</v>
      </c>
      <c r="G18" s="8" t="s">
        <v>15</v>
      </c>
      <c r="H18" s="12">
        <f t="shared" si="0"/>
        <v>2650</v>
      </c>
      <c r="I18" s="12">
        <f>I36</f>
        <v>2650</v>
      </c>
      <c r="J18" s="12">
        <f>J36</f>
        <v>0</v>
      </c>
      <c r="K18" s="12">
        <f>K36</f>
        <v>0</v>
      </c>
    </row>
    <row r="19" spans="1:11" ht="41.25" customHeight="1">
      <c r="A19" s="6"/>
      <c r="B19" s="17"/>
      <c r="C19" s="14" t="s">
        <v>20</v>
      </c>
      <c r="D19" s="15"/>
      <c r="E19" s="8" t="s">
        <v>15</v>
      </c>
      <c r="F19" s="8" t="s">
        <v>15</v>
      </c>
      <c r="G19" s="8" t="s">
        <v>15</v>
      </c>
      <c r="H19" s="12">
        <f t="shared" si="0"/>
        <v>3895.2</v>
      </c>
      <c r="I19" s="12">
        <f>I53</f>
        <v>1238.1</v>
      </c>
      <c r="J19" s="12">
        <f>J53</f>
        <v>1300</v>
      </c>
      <c r="K19" s="12">
        <f>K53</f>
        <v>1357.1</v>
      </c>
    </row>
    <row r="20" spans="1:11" ht="60" customHeight="1">
      <c r="A20" s="6"/>
      <c r="B20" s="17"/>
      <c r="C20" s="14" t="s">
        <v>21</v>
      </c>
      <c r="D20" s="15"/>
      <c r="E20" s="8" t="s">
        <v>15</v>
      </c>
      <c r="F20" s="8" t="s">
        <v>15</v>
      </c>
      <c r="G20" s="8" t="s">
        <v>15</v>
      </c>
      <c r="H20" s="12">
        <f t="shared" si="0"/>
        <v>1610</v>
      </c>
      <c r="I20" s="12">
        <f>I35</f>
        <v>1610</v>
      </c>
      <c r="J20" s="12">
        <f>J35</f>
        <v>0</v>
      </c>
      <c r="K20" s="12">
        <f>K35</f>
        <v>0</v>
      </c>
    </row>
    <row r="21" spans="1:11" ht="36" customHeight="1">
      <c r="A21" s="6"/>
      <c r="B21" s="17"/>
      <c r="C21" s="11" t="s">
        <v>22</v>
      </c>
      <c r="D21" s="15">
        <v>855</v>
      </c>
      <c r="E21" s="8" t="s">
        <v>15</v>
      </c>
      <c r="F21" s="8" t="s">
        <v>15</v>
      </c>
      <c r="G21" s="8" t="s">
        <v>15</v>
      </c>
      <c r="H21" s="12">
        <f t="shared" si="0"/>
        <v>73341.6</v>
      </c>
      <c r="I21" s="12">
        <f>I59</f>
        <v>23405.5</v>
      </c>
      <c r="J21" s="12">
        <f>J59</f>
        <v>24508.9</v>
      </c>
      <c r="K21" s="12">
        <f>K59</f>
        <v>25427.2</v>
      </c>
    </row>
    <row r="22" spans="1:11" ht="60" customHeight="1">
      <c r="A22" s="9" t="s">
        <v>26</v>
      </c>
      <c r="B22" s="17" t="s">
        <v>27</v>
      </c>
      <c r="C22" s="10" t="s">
        <v>17</v>
      </c>
      <c r="D22" s="15">
        <v>828</v>
      </c>
      <c r="E22" s="16" t="s">
        <v>28</v>
      </c>
      <c r="F22" s="16">
        <v>5224300</v>
      </c>
      <c r="G22" s="18">
        <v>413</v>
      </c>
      <c r="H22" s="12">
        <f t="shared" si="0"/>
        <v>33500</v>
      </c>
      <c r="I22" s="12">
        <v>23500</v>
      </c>
      <c r="J22" s="12">
        <f>22238.4-12238.4</f>
        <v>10000.000000000002</v>
      </c>
      <c r="K22" s="12">
        <v>0</v>
      </c>
    </row>
    <row r="23" spans="1:11" ht="57" customHeight="1">
      <c r="A23" s="9" t="s">
        <v>29</v>
      </c>
      <c r="B23" s="17" t="s">
        <v>30</v>
      </c>
      <c r="C23" s="10" t="s">
        <v>31</v>
      </c>
      <c r="D23" s="15">
        <v>856</v>
      </c>
      <c r="E23" s="16" t="s">
        <v>28</v>
      </c>
      <c r="F23" s="16">
        <v>5224300</v>
      </c>
      <c r="G23" s="18" t="s">
        <v>32</v>
      </c>
      <c r="H23" s="12">
        <f t="shared" si="0"/>
        <v>24710</v>
      </c>
      <c r="I23" s="12">
        <v>14710</v>
      </c>
      <c r="J23" s="12">
        <v>10000</v>
      </c>
      <c r="K23" s="12">
        <v>0</v>
      </c>
    </row>
    <row r="24" spans="1:11" ht="57.75" customHeight="1">
      <c r="A24" s="9" t="s">
        <v>33</v>
      </c>
      <c r="B24" s="17" t="s">
        <v>34</v>
      </c>
      <c r="C24" s="10" t="s">
        <v>31</v>
      </c>
      <c r="D24" s="15">
        <v>856</v>
      </c>
      <c r="E24" s="16" t="s">
        <v>28</v>
      </c>
      <c r="F24" s="16" t="s">
        <v>35</v>
      </c>
      <c r="G24" s="18" t="s">
        <v>32</v>
      </c>
      <c r="H24" s="12">
        <f t="shared" si="0"/>
        <v>41546.1</v>
      </c>
      <c r="I24" s="12">
        <v>23405.1</v>
      </c>
      <c r="J24" s="12">
        <v>18141</v>
      </c>
      <c r="K24" s="12">
        <v>0</v>
      </c>
    </row>
    <row r="25" spans="1:11" ht="82.5">
      <c r="A25" s="9" t="s">
        <v>36</v>
      </c>
      <c r="B25" s="17" t="s">
        <v>37</v>
      </c>
      <c r="C25" s="10" t="s">
        <v>31</v>
      </c>
      <c r="D25" s="16" t="s">
        <v>38</v>
      </c>
      <c r="E25" s="16" t="s">
        <v>28</v>
      </c>
      <c r="F25" s="16" t="s">
        <v>39</v>
      </c>
      <c r="G25" s="18" t="s">
        <v>40</v>
      </c>
      <c r="H25" s="12">
        <f t="shared" si="0"/>
        <v>11253.2</v>
      </c>
      <c r="I25" s="12">
        <v>1600</v>
      </c>
      <c r="J25" s="12">
        <v>9653.2</v>
      </c>
      <c r="K25" s="12">
        <v>0</v>
      </c>
    </row>
    <row r="26" spans="1:11" ht="77.25" customHeight="1">
      <c r="A26" s="9" t="s">
        <v>41</v>
      </c>
      <c r="B26" s="17" t="s">
        <v>42</v>
      </c>
      <c r="C26" s="10" t="s">
        <v>31</v>
      </c>
      <c r="D26" s="15">
        <v>856</v>
      </c>
      <c r="E26" s="16" t="s">
        <v>28</v>
      </c>
      <c r="F26" s="16" t="s">
        <v>43</v>
      </c>
      <c r="G26" s="18" t="s">
        <v>15</v>
      </c>
      <c r="H26" s="12">
        <f t="shared" si="0"/>
        <v>0</v>
      </c>
      <c r="I26" s="12">
        <v>0</v>
      </c>
      <c r="J26" s="12">
        <v>0</v>
      </c>
      <c r="K26" s="12">
        <v>0</v>
      </c>
    </row>
    <row r="27" spans="1:11" ht="76.5" customHeight="1">
      <c r="A27" s="9" t="s">
        <v>44</v>
      </c>
      <c r="B27" s="17" t="s">
        <v>45</v>
      </c>
      <c r="C27" s="10" t="s">
        <v>17</v>
      </c>
      <c r="D27" s="15">
        <v>828</v>
      </c>
      <c r="E27" s="16" t="s">
        <v>28</v>
      </c>
      <c r="F27" s="16">
        <v>5224300</v>
      </c>
      <c r="G27" s="18">
        <v>523</v>
      </c>
      <c r="H27" s="12">
        <f t="shared" si="0"/>
        <v>103911</v>
      </c>
      <c r="I27" s="12">
        <f>141911-50000</f>
        <v>91911</v>
      </c>
      <c r="J27" s="12">
        <v>12000</v>
      </c>
      <c r="K27" s="12">
        <v>0</v>
      </c>
    </row>
    <row r="28" spans="1:11" ht="66">
      <c r="A28" s="9" t="s">
        <v>46</v>
      </c>
      <c r="B28" s="17" t="s">
        <v>47</v>
      </c>
      <c r="C28" s="10" t="s">
        <v>31</v>
      </c>
      <c r="D28" s="15">
        <v>856</v>
      </c>
      <c r="E28" s="16" t="s">
        <v>28</v>
      </c>
      <c r="F28" s="16" t="s">
        <v>35</v>
      </c>
      <c r="G28" s="15">
        <v>521</v>
      </c>
      <c r="H28" s="12">
        <f t="shared" si="0"/>
        <v>51950</v>
      </c>
      <c r="I28" s="12">
        <v>3700</v>
      </c>
      <c r="J28" s="12">
        <v>48250</v>
      </c>
      <c r="K28" s="12">
        <v>0</v>
      </c>
    </row>
    <row r="29" spans="1:11" ht="102" customHeight="1">
      <c r="A29" s="9" t="s">
        <v>48</v>
      </c>
      <c r="B29" s="17" t="s">
        <v>49</v>
      </c>
      <c r="C29" s="10" t="s">
        <v>31</v>
      </c>
      <c r="D29" s="15">
        <v>856</v>
      </c>
      <c r="E29" s="16" t="s">
        <v>28</v>
      </c>
      <c r="F29" s="16" t="s">
        <v>35</v>
      </c>
      <c r="G29" s="15">
        <v>521</v>
      </c>
      <c r="H29" s="12">
        <f t="shared" si="0"/>
        <v>8000</v>
      </c>
      <c r="I29" s="12">
        <v>4000</v>
      </c>
      <c r="J29" s="12">
        <v>4000</v>
      </c>
      <c r="K29" s="12">
        <v>0</v>
      </c>
    </row>
    <row r="30" spans="1:11" ht="102">
      <c r="A30" s="9" t="s">
        <v>50</v>
      </c>
      <c r="B30" s="17" t="s">
        <v>51</v>
      </c>
      <c r="C30" s="10" t="s">
        <v>31</v>
      </c>
      <c r="D30" s="15">
        <v>856</v>
      </c>
      <c r="E30" s="16" t="s">
        <v>28</v>
      </c>
      <c r="F30" s="16" t="s">
        <v>39</v>
      </c>
      <c r="G30" s="15">
        <v>521</v>
      </c>
      <c r="H30" s="12">
        <f t="shared" si="0"/>
        <v>6258.1</v>
      </c>
      <c r="I30" s="12">
        <v>800</v>
      </c>
      <c r="J30" s="12">
        <v>5458.1</v>
      </c>
      <c r="K30" s="12">
        <v>0</v>
      </c>
    </row>
    <row r="31" spans="1:11" ht="49.5">
      <c r="A31" s="9" t="s">
        <v>52</v>
      </c>
      <c r="B31" s="17" t="s">
        <v>53</v>
      </c>
      <c r="C31" s="10" t="s">
        <v>31</v>
      </c>
      <c r="D31" s="15">
        <v>856</v>
      </c>
      <c r="E31" s="16" t="s">
        <v>28</v>
      </c>
      <c r="F31" s="16" t="s">
        <v>54</v>
      </c>
      <c r="G31" s="18" t="s">
        <v>55</v>
      </c>
      <c r="H31" s="12">
        <f t="shared" si="0"/>
        <v>1500</v>
      </c>
      <c r="I31" s="12">
        <v>250</v>
      </c>
      <c r="J31" s="12">
        <v>500</v>
      </c>
      <c r="K31" s="12">
        <v>750</v>
      </c>
    </row>
    <row r="32" spans="1:11" ht="68.25" customHeight="1">
      <c r="A32" s="9" t="s">
        <v>56</v>
      </c>
      <c r="B32" s="17" t="s">
        <v>57</v>
      </c>
      <c r="C32" s="10" t="s">
        <v>25</v>
      </c>
      <c r="D32" s="16" t="s">
        <v>58</v>
      </c>
      <c r="E32" s="16" t="s">
        <v>59</v>
      </c>
      <c r="F32" s="16" t="s">
        <v>60</v>
      </c>
      <c r="G32" s="19" t="s">
        <v>61</v>
      </c>
      <c r="H32" s="12">
        <f t="shared" si="0"/>
        <v>2630</v>
      </c>
      <c r="I32" s="12">
        <v>2630</v>
      </c>
      <c r="J32" s="12">
        <f>530-530</f>
        <v>0</v>
      </c>
      <c r="K32" s="12">
        <f>530-530</f>
        <v>0</v>
      </c>
    </row>
    <row r="33" spans="1:11" ht="80.25" customHeight="1">
      <c r="A33" s="9" t="s">
        <v>62</v>
      </c>
      <c r="B33" s="17" t="s">
        <v>63</v>
      </c>
      <c r="C33" s="10" t="s">
        <v>31</v>
      </c>
      <c r="D33" s="15">
        <v>856</v>
      </c>
      <c r="E33" s="16" t="s">
        <v>28</v>
      </c>
      <c r="F33" s="16" t="s">
        <v>54</v>
      </c>
      <c r="G33" s="18" t="s">
        <v>55</v>
      </c>
      <c r="H33" s="12">
        <f t="shared" si="0"/>
        <v>43845</v>
      </c>
      <c r="I33" s="12">
        <f>10700+25</f>
        <v>10725</v>
      </c>
      <c r="J33" s="12">
        <f>13780+180</f>
        <v>13960</v>
      </c>
      <c r="K33" s="12">
        <f>18780+380</f>
        <v>19160</v>
      </c>
    </row>
    <row r="34" spans="1:11" ht="38.25" customHeight="1">
      <c r="A34" s="9" t="s">
        <v>64</v>
      </c>
      <c r="B34" s="17" t="s">
        <v>65</v>
      </c>
      <c r="C34" s="10" t="s">
        <v>25</v>
      </c>
      <c r="D34" s="16" t="s">
        <v>58</v>
      </c>
      <c r="E34" s="16" t="s">
        <v>59</v>
      </c>
      <c r="F34" s="16" t="s">
        <v>60</v>
      </c>
      <c r="G34" s="16" t="s">
        <v>66</v>
      </c>
      <c r="H34" s="12">
        <f t="shared" si="0"/>
        <v>1210</v>
      </c>
      <c r="I34" s="12">
        <v>1210</v>
      </c>
      <c r="J34" s="12">
        <f aca="true" t="shared" si="1" ref="J34:K36">1210-1210</f>
        <v>0</v>
      </c>
      <c r="K34" s="12">
        <f t="shared" si="1"/>
        <v>0</v>
      </c>
    </row>
    <row r="35" spans="1:11" ht="61.5" customHeight="1">
      <c r="A35" s="9"/>
      <c r="B35" s="17"/>
      <c r="C35" s="10" t="s">
        <v>21</v>
      </c>
      <c r="D35" s="16" t="s">
        <v>67</v>
      </c>
      <c r="E35" s="16" t="s">
        <v>68</v>
      </c>
      <c r="F35" s="16" t="s">
        <v>60</v>
      </c>
      <c r="G35" s="16" t="s">
        <v>69</v>
      </c>
      <c r="H35" s="12">
        <f t="shared" si="0"/>
        <v>1610</v>
      </c>
      <c r="I35" s="12">
        <v>1610</v>
      </c>
      <c r="J35" s="12">
        <f t="shared" si="1"/>
        <v>0</v>
      </c>
      <c r="K35" s="12">
        <f t="shared" si="1"/>
        <v>0</v>
      </c>
    </row>
    <row r="36" spans="1:11" ht="44.25" customHeight="1">
      <c r="A36" s="9"/>
      <c r="B36" s="17"/>
      <c r="C36" s="10" t="s">
        <v>19</v>
      </c>
      <c r="D36" s="16" t="s">
        <v>70</v>
      </c>
      <c r="E36" s="16" t="s">
        <v>71</v>
      </c>
      <c r="F36" s="16" t="s">
        <v>60</v>
      </c>
      <c r="G36" s="16" t="s">
        <v>66</v>
      </c>
      <c r="H36" s="12">
        <f t="shared" si="0"/>
        <v>2650</v>
      </c>
      <c r="I36" s="12">
        <v>2650</v>
      </c>
      <c r="J36" s="12">
        <f t="shared" si="1"/>
        <v>0</v>
      </c>
      <c r="K36" s="12">
        <f t="shared" si="1"/>
        <v>0</v>
      </c>
    </row>
    <row r="37" spans="1:11" ht="42.75" customHeight="1">
      <c r="A37" s="9" t="s">
        <v>72</v>
      </c>
      <c r="B37" s="17" t="s">
        <v>73</v>
      </c>
      <c r="C37" s="10" t="s">
        <v>31</v>
      </c>
      <c r="D37" s="16"/>
      <c r="E37" s="16"/>
      <c r="F37" s="16"/>
      <c r="G37" s="16"/>
      <c r="H37" s="12">
        <f t="shared" si="0"/>
        <v>0</v>
      </c>
      <c r="I37" s="12"/>
      <c r="J37" s="12"/>
      <c r="K37" s="12"/>
    </row>
    <row r="38" spans="1:11" ht="63" customHeight="1">
      <c r="A38" s="9" t="s">
        <v>74</v>
      </c>
      <c r="B38" s="17" t="s">
        <v>75</v>
      </c>
      <c r="C38" s="10" t="s">
        <v>25</v>
      </c>
      <c r="D38" s="16">
        <v>851</v>
      </c>
      <c r="E38" s="16" t="s">
        <v>59</v>
      </c>
      <c r="F38" s="16" t="s">
        <v>76</v>
      </c>
      <c r="G38" s="16" t="s">
        <v>66</v>
      </c>
      <c r="H38" s="12">
        <f t="shared" si="0"/>
        <v>1668</v>
      </c>
      <c r="I38" s="12">
        <f>410+105+35</f>
        <v>550</v>
      </c>
      <c r="J38" s="12">
        <f>454+105</f>
        <v>559</v>
      </c>
      <c r="K38" s="12">
        <f>454+105</f>
        <v>559</v>
      </c>
    </row>
    <row r="39" spans="1:11" ht="82.5">
      <c r="A39" s="9" t="s">
        <v>77</v>
      </c>
      <c r="B39" s="17" t="s">
        <v>78</v>
      </c>
      <c r="C39" s="10" t="s">
        <v>31</v>
      </c>
      <c r="D39" s="15">
        <v>856</v>
      </c>
      <c r="E39" s="16" t="s">
        <v>28</v>
      </c>
      <c r="F39" s="16" t="s">
        <v>79</v>
      </c>
      <c r="G39" s="15">
        <v>611</v>
      </c>
      <c r="H39" s="12">
        <f t="shared" si="0"/>
        <v>209171.00000000003</v>
      </c>
      <c r="I39" s="12">
        <v>66955.6</v>
      </c>
      <c r="J39" s="12">
        <v>69960.8</v>
      </c>
      <c r="K39" s="12">
        <v>72254.6</v>
      </c>
    </row>
    <row r="40" spans="1:11" ht="66">
      <c r="A40" s="9" t="s">
        <v>80</v>
      </c>
      <c r="B40" s="17" t="s">
        <v>81</v>
      </c>
      <c r="C40" s="10" t="s">
        <v>31</v>
      </c>
      <c r="D40" s="15">
        <v>856</v>
      </c>
      <c r="E40" s="16" t="s">
        <v>28</v>
      </c>
      <c r="F40" s="19" t="s">
        <v>82</v>
      </c>
      <c r="G40" s="15">
        <v>612</v>
      </c>
      <c r="H40" s="12">
        <f t="shared" si="0"/>
        <v>36301</v>
      </c>
      <c r="I40" s="12">
        <f>SUM(I41:I46)</f>
        <v>15465</v>
      </c>
      <c r="J40" s="12">
        <f>SUM(J41:J46)</f>
        <v>13767</v>
      </c>
      <c r="K40" s="12">
        <f>SUM(K41:K46)</f>
        <v>7069</v>
      </c>
    </row>
    <row r="41" spans="1:11" ht="56.25" customHeight="1">
      <c r="A41" s="9" t="s">
        <v>83</v>
      </c>
      <c r="B41" s="13" t="s">
        <v>84</v>
      </c>
      <c r="C41" s="10"/>
      <c r="D41" s="15">
        <v>856</v>
      </c>
      <c r="E41" s="16" t="s">
        <v>28</v>
      </c>
      <c r="F41" s="16" t="s">
        <v>79</v>
      </c>
      <c r="G41" s="15">
        <v>612</v>
      </c>
      <c r="H41" s="12">
        <f t="shared" si="0"/>
        <v>17922</v>
      </c>
      <c r="I41" s="12">
        <v>5974</v>
      </c>
      <c r="J41" s="12">
        <v>5974</v>
      </c>
      <c r="K41" s="12">
        <v>5974</v>
      </c>
    </row>
    <row r="42" spans="1:11" ht="93.75" customHeight="1">
      <c r="A42" s="9" t="s">
        <v>85</v>
      </c>
      <c r="B42" s="13" t="s">
        <v>86</v>
      </c>
      <c r="C42" s="10"/>
      <c r="D42" s="15">
        <v>856</v>
      </c>
      <c r="E42" s="16" t="s">
        <v>28</v>
      </c>
      <c r="F42" s="16" t="s">
        <v>79</v>
      </c>
      <c r="G42" s="15">
        <v>612</v>
      </c>
      <c r="H42" s="12">
        <f t="shared" si="0"/>
        <v>2790</v>
      </c>
      <c r="I42" s="12">
        <v>930</v>
      </c>
      <c r="J42" s="12">
        <v>930</v>
      </c>
      <c r="K42" s="12">
        <v>930</v>
      </c>
    </row>
    <row r="43" spans="1:11" ht="108" customHeight="1">
      <c r="A43" s="9" t="s">
        <v>87</v>
      </c>
      <c r="B43" s="13" t="s">
        <v>88</v>
      </c>
      <c r="C43" s="10"/>
      <c r="D43" s="15">
        <v>856</v>
      </c>
      <c r="E43" s="16" t="s">
        <v>28</v>
      </c>
      <c r="F43" s="16" t="s">
        <v>79</v>
      </c>
      <c r="G43" s="15">
        <v>612</v>
      </c>
      <c r="H43" s="12">
        <f t="shared" si="0"/>
        <v>495</v>
      </c>
      <c r="I43" s="12">
        <v>165</v>
      </c>
      <c r="J43" s="12">
        <v>165</v>
      </c>
      <c r="K43" s="12">
        <v>165</v>
      </c>
    </row>
    <row r="44" spans="1:11" ht="60" customHeight="1">
      <c r="A44" s="9" t="s">
        <v>89</v>
      </c>
      <c r="B44" s="13" t="s">
        <v>90</v>
      </c>
      <c r="C44" s="10"/>
      <c r="D44" s="15">
        <v>856</v>
      </c>
      <c r="E44" s="16" t="s">
        <v>28</v>
      </c>
      <c r="F44" s="16" t="s">
        <v>35</v>
      </c>
      <c r="G44" s="15">
        <v>612</v>
      </c>
      <c r="H44" s="12">
        <f t="shared" si="0"/>
        <v>400</v>
      </c>
      <c r="I44" s="12">
        <v>200</v>
      </c>
      <c r="J44" s="12">
        <v>200</v>
      </c>
      <c r="K44" s="12">
        <v>0</v>
      </c>
    </row>
    <row r="45" spans="1:11" ht="63.75" customHeight="1">
      <c r="A45" s="9" t="s">
        <v>91</v>
      </c>
      <c r="B45" s="13" t="s">
        <v>92</v>
      </c>
      <c r="C45" s="10"/>
      <c r="D45" s="15">
        <v>856</v>
      </c>
      <c r="E45" s="16" t="s">
        <v>28</v>
      </c>
      <c r="F45" s="16" t="s">
        <v>35</v>
      </c>
      <c r="G45" s="15">
        <v>612</v>
      </c>
      <c r="H45" s="12">
        <f t="shared" si="0"/>
        <v>568</v>
      </c>
      <c r="I45" s="12">
        <v>284</v>
      </c>
      <c r="J45" s="12">
        <v>284</v>
      </c>
      <c r="K45" s="12">
        <v>0</v>
      </c>
    </row>
    <row r="46" spans="1:11" ht="75" customHeight="1">
      <c r="A46" s="9" t="s">
        <v>93</v>
      </c>
      <c r="B46" s="13" t="s">
        <v>94</v>
      </c>
      <c r="C46" s="10"/>
      <c r="D46" s="15">
        <v>856</v>
      </c>
      <c r="E46" s="16" t="s">
        <v>28</v>
      </c>
      <c r="F46" s="16" t="s">
        <v>35</v>
      </c>
      <c r="G46" s="18">
        <v>612</v>
      </c>
      <c r="H46" s="12">
        <f t="shared" si="0"/>
        <v>14126</v>
      </c>
      <c r="I46" s="12">
        <v>7912</v>
      </c>
      <c r="J46" s="12">
        <v>6214</v>
      </c>
      <c r="K46" s="12">
        <v>0</v>
      </c>
    </row>
    <row r="47" spans="1:11" ht="70.5" customHeight="1">
      <c r="A47" s="9" t="s">
        <v>95</v>
      </c>
      <c r="B47" s="13" t="s">
        <v>96</v>
      </c>
      <c r="C47" s="10" t="s">
        <v>31</v>
      </c>
      <c r="D47" s="15">
        <v>856</v>
      </c>
      <c r="E47" s="16" t="s">
        <v>28</v>
      </c>
      <c r="F47" s="16" t="s">
        <v>35</v>
      </c>
      <c r="G47" s="15">
        <v>521</v>
      </c>
      <c r="H47" s="12">
        <f t="shared" si="0"/>
        <v>4000</v>
      </c>
      <c r="I47" s="12">
        <v>2000</v>
      </c>
      <c r="J47" s="12">
        <v>2000</v>
      </c>
      <c r="K47" s="12">
        <v>0</v>
      </c>
    </row>
    <row r="48" spans="1:11" ht="72" customHeight="1">
      <c r="A48" s="9" t="s">
        <v>97</v>
      </c>
      <c r="B48" s="17" t="s">
        <v>98</v>
      </c>
      <c r="C48" s="10" t="s">
        <v>31</v>
      </c>
      <c r="D48" s="15">
        <v>856</v>
      </c>
      <c r="E48" s="16" t="s">
        <v>28</v>
      </c>
      <c r="F48" s="16" t="s">
        <v>99</v>
      </c>
      <c r="G48" s="15">
        <v>540</v>
      </c>
      <c r="H48" s="12">
        <f t="shared" si="0"/>
        <v>6609.900000000001</v>
      </c>
      <c r="I48" s="12">
        <v>2203.3</v>
      </c>
      <c r="J48" s="12">
        <v>2203.3</v>
      </c>
      <c r="K48" s="12">
        <v>2203.3</v>
      </c>
    </row>
    <row r="49" spans="1:11" ht="117" customHeight="1">
      <c r="A49" s="9" t="s">
        <v>100</v>
      </c>
      <c r="B49" s="13" t="s">
        <v>101</v>
      </c>
      <c r="C49" s="10" t="s">
        <v>31</v>
      </c>
      <c r="D49" s="15">
        <v>856</v>
      </c>
      <c r="E49" s="16" t="s">
        <v>28</v>
      </c>
      <c r="F49" s="16" t="s">
        <v>35</v>
      </c>
      <c r="G49" s="15">
        <v>521</v>
      </c>
      <c r="H49" s="12">
        <f t="shared" si="0"/>
        <v>10545.5</v>
      </c>
      <c r="I49" s="12">
        <f>SUM(I50:I51)</f>
        <v>6263.5</v>
      </c>
      <c r="J49" s="12">
        <f>SUM(J50:J51)</f>
        <v>4282</v>
      </c>
      <c r="K49" s="12">
        <f>SUM(K50:K51)</f>
        <v>0</v>
      </c>
    </row>
    <row r="50" spans="1:11" ht="33" customHeight="1">
      <c r="A50" s="9" t="s">
        <v>102</v>
      </c>
      <c r="B50" s="13" t="s">
        <v>103</v>
      </c>
      <c r="C50" s="10"/>
      <c r="D50" s="15">
        <v>856</v>
      </c>
      <c r="E50" s="16" t="s">
        <v>28</v>
      </c>
      <c r="F50" s="16" t="s">
        <v>35</v>
      </c>
      <c r="G50" s="15">
        <v>521</v>
      </c>
      <c r="H50" s="12">
        <f t="shared" si="0"/>
        <v>7000</v>
      </c>
      <c r="I50" s="12">
        <v>4000</v>
      </c>
      <c r="J50" s="12">
        <v>3000</v>
      </c>
      <c r="K50" s="12">
        <v>0</v>
      </c>
    </row>
    <row r="51" spans="1:11" ht="45.75" customHeight="1">
      <c r="A51" s="9" t="s">
        <v>104</v>
      </c>
      <c r="B51" s="13" t="s">
        <v>105</v>
      </c>
      <c r="C51" s="10"/>
      <c r="D51" s="15">
        <v>856</v>
      </c>
      <c r="E51" s="16" t="s">
        <v>28</v>
      </c>
      <c r="F51" s="16" t="s">
        <v>35</v>
      </c>
      <c r="G51" s="15">
        <v>521</v>
      </c>
      <c r="H51" s="12">
        <f t="shared" si="0"/>
        <v>3545.5</v>
      </c>
      <c r="I51" s="12">
        <v>2263.5</v>
      </c>
      <c r="J51" s="12">
        <v>1282</v>
      </c>
      <c r="K51" s="12">
        <v>0</v>
      </c>
    </row>
    <row r="52" spans="1:11" ht="53.25" customHeight="1">
      <c r="A52" s="9" t="s">
        <v>106</v>
      </c>
      <c r="B52" s="17" t="s">
        <v>107</v>
      </c>
      <c r="C52" s="10" t="s">
        <v>31</v>
      </c>
      <c r="D52" s="15">
        <v>856</v>
      </c>
      <c r="E52" s="16" t="s">
        <v>28</v>
      </c>
      <c r="F52" s="16" t="s">
        <v>43</v>
      </c>
      <c r="G52" s="15">
        <v>611</v>
      </c>
      <c r="H52" s="12">
        <f t="shared" si="0"/>
        <v>145226.8</v>
      </c>
      <c r="I52" s="12">
        <f>46184.4</f>
        <v>46184.4</v>
      </c>
      <c r="J52" s="12">
        <v>48537.5</v>
      </c>
      <c r="K52" s="12">
        <v>50504.9</v>
      </c>
    </row>
    <row r="53" spans="1:11" ht="65.25" customHeight="1">
      <c r="A53" s="9"/>
      <c r="B53" s="17"/>
      <c r="C53" s="10" t="s">
        <v>20</v>
      </c>
      <c r="D53" s="15">
        <v>864</v>
      </c>
      <c r="E53" s="16" t="s">
        <v>28</v>
      </c>
      <c r="F53" s="16" t="s">
        <v>43</v>
      </c>
      <c r="G53" s="15">
        <v>611</v>
      </c>
      <c r="H53" s="12">
        <f t="shared" si="0"/>
        <v>3895.2</v>
      </c>
      <c r="I53" s="12">
        <v>1238.1</v>
      </c>
      <c r="J53" s="12">
        <v>1300</v>
      </c>
      <c r="K53" s="12">
        <v>1357.1</v>
      </c>
    </row>
    <row r="54" spans="1:11" ht="129.75" customHeight="1">
      <c r="A54" s="7" t="s">
        <v>108</v>
      </c>
      <c r="B54" s="14" t="s">
        <v>109</v>
      </c>
      <c r="C54" s="20" t="s">
        <v>31</v>
      </c>
      <c r="D54" s="15">
        <v>856</v>
      </c>
      <c r="E54" s="16" t="s">
        <v>28</v>
      </c>
      <c r="F54" s="16" t="s">
        <v>43</v>
      </c>
      <c r="G54" s="15">
        <v>611</v>
      </c>
      <c r="H54" s="12">
        <f t="shared" si="0"/>
        <v>5485.2</v>
      </c>
      <c r="I54" s="12">
        <v>1598.8</v>
      </c>
      <c r="J54" s="12">
        <v>1833.2</v>
      </c>
      <c r="K54" s="12">
        <v>2053.2</v>
      </c>
    </row>
    <row r="55" spans="1:11" ht="72" customHeight="1">
      <c r="A55" s="9" t="s">
        <v>110</v>
      </c>
      <c r="B55" s="13" t="s">
        <v>111</v>
      </c>
      <c r="C55" s="10" t="s">
        <v>31</v>
      </c>
      <c r="D55" s="15">
        <v>856</v>
      </c>
      <c r="E55" s="16" t="s">
        <v>28</v>
      </c>
      <c r="F55" s="19" t="s">
        <v>112</v>
      </c>
      <c r="G55" s="15">
        <v>612</v>
      </c>
      <c r="H55" s="12">
        <f t="shared" si="0"/>
        <v>12140</v>
      </c>
      <c r="I55" s="12">
        <f>SUM(I56:I58)</f>
        <v>4582.4</v>
      </c>
      <c r="J55" s="12">
        <f>SUM(J56:J58)</f>
        <v>6229.1</v>
      </c>
      <c r="K55" s="12">
        <f>SUM(K56:K58)</f>
        <v>1328.5</v>
      </c>
    </row>
    <row r="56" spans="1:11" ht="39.75" customHeight="1">
      <c r="A56" s="9" t="s">
        <v>113</v>
      </c>
      <c r="B56" s="13" t="s">
        <v>114</v>
      </c>
      <c r="C56" s="10"/>
      <c r="D56" s="15">
        <v>856</v>
      </c>
      <c r="E56" s="16" t="s">
        <v>28</v>
      </c>
      <c r="F56" s="16" t="s">
        <v>43</v>
      </c>
      <c r="G56" s="15">
        <v>612</v>
      </c>
      <c r="H56" s="12">
        <f t="shared" si="0"/>
        <v>300</v>
      </c>
      <c r="I56" s="12">
        <v>100</v>
      </c>
      <c r="J56" s="12">
        <v>100</v>
      </c>
      <c r="K56" s="12">
        <v>100</v>
      </c>
    </row>
    <row r="57" spans="1:11" ht="46.5">
      <c r="A57" s="9" t="s">
        <v>115</v>
      </c>
      <c r="B57" s="13" t="s">
        <v>116</v>
      </c>
      <c r="C57" s="10"/>
      <c r="D57" s="15">
        <v>856</v>
      </c>
      <c r="E57" s="16" t="s">
        <v>28</v>
      </c>
      <c r="F57" s="16" t="s">
        <v>43</v>
      </c>
      <c r="G57" s="15">
        <v>612</v>
      </c>
      <c r="H57" s="12">
        <f t="shared" si="0"/>
        <v>3685.5</v>
      </c>
      <c r="I57" s="12">
        <v>1228.5</v>
      </c>
      <c r="J57" s="12">
        <v>1228.5</v>
      </c>
      <c r="K57" s="12">
        <v>1228.5</v>
      </c>
    </row>
    <row r="58" spans="1:11" ht="66">
      <c r="A58" s="9" t="s">
        <v>117</v>
      </c>
      <c r="B58" s="13" t="s">
        <v>118</v>
      </c>
      <c r="C58" s="10"/>
      <c r="D58" s="15">
        <v>856</v>
      </c>
      <c r="E58" s="16" t="s">
        <v>28</v>
      </c>
      <c r="F58" s="16" t="s">
        <v>35</v>
      </c>
      <c r="G58" s="15">
        <v>612</v>
      </c>
      <c r="H58" s="12">
        <f t="shared" si="0"/>
        <v>8154.5</v>
      </c>
      <c r="I58" s="12">
        <v>3253.9</v>
      </c>
      <c r="J58" s="12">
        <v>4900.6</v>
      </c>
      <c r="K58" s="12">
        <v>0</v>
      </c>
    </row>
    <row r="59" spans="1:11" ht="108.75" customHeight="1">
      <c r="A59" s="9" t="s">
        <v>119</v>
      </c>
      <c r="B59" s="13" t="s">
        <v>120</v>
      </c>
      <c r="C59" s="10" t="s">
        <v>22</v>
      </c>
      <c r="D59" s="15">
        <v>855</v>
      </c>
      <c r="E59" s="16" t="s">
        <v>59</v>
      </c>
      <c r="F59" s="16" t="s">
        <v>121</v>
      </c>
      <c r="G59" s="15">
        <v>611</v>
      </c>
      <c r="H59" s="12">
        <f t="shared" si="0"/>
        <v>73341.6</v>
      </c>
      <c r="I59" s="12">
        <v>23405.5</v>
      </c>
      <c r="J59" s="12">
        <v>24508.9</v>
      </c>
      <c r="K59" s="12">
        <v>25427.2</v>
      </c>
    </row>
    <row r="60" spans="1:11" ht="122.25" customHeight="1">
      <c r="A60" s="9" t="s">
        <v>122</v>
      </c>
      <c r="B60" s="13" t="s">
        <v>123</v>
      </c>
      <c r="C60" s="10" t="s">
        <v>31</v>
      </c>
      <c r="D60" s="15">
        <v>856</v>
      </c>
      <c r="E60" s="16" t="s">
        <v>28</v>
      </c>
      <c r="F60" s="16" t="s">
        <v>121</v>
      </c>
      <c r="G60" s="15">
        <v>621</v>
      </c>
      <c r="H60" s="12">
        <f t="shared" si="0"/>
        <v>23184.7</v>
      </c>
      <c r="I60" s="12">
        <v>7344</v>
      </c>
      <c r="J60" s="12">
        <v>7735.5</v>
      </c>
      <c r="K60" s="12">
        <v>8105.2</v>
      </c>
    </row>
    <row r="61" spans="1:11" ht="55.5" customHeight="1">
      <c r="A61" s="9" t="s">
        <v>124</v>
      </c>
      <c r="B61" s="13" t="s">
        <v>125</v>
      </c>
      <c r="C61" s="10" t="s">
        <v>31</v>
      </c>
      <c r="D61" s="15">
        <v>856</v>
      </c>
      <c r="E61" s="16" t="s">
        <v>28</v>
      </c>
      <c r="F61" s="16" t="s">
        <v>121</v>
      </c>
      <c r="G61" s="15">
        <v>622</v>
      </c>
      <c r="H61" s="12">
        <f t="shared" si="0"/>
        <v>1370.6</v>
      </c>
      <c r="I61" s="12">
        <f>I62</f>
        <v>490.2</v>
      </c>
      <c r="J61" s="12">
        <f>J62</f>
        <v>440.2</v>
      </c>
      <c r="K61" s="12">
        <f>K62</f>
        <v>440.2</v>
      </c>
    </row>
    <row r="62" spans="1:11" ht="75.75" customHeight="1">
      <c r="A62" s="9" t="s">
        <v>126</v>
      </c>
      <c r="B62" s="13" t="s">
        <v>127</v>
      </c>
      <c r="C62" s="10" t="s">
        <v>31</v>
      </c>
      <c r="D62" s="15">
        <v>856</v>
      </c>
      <c r="E62" s="16" t="s">
        <v>28</v>
      </c>
      <c r="F62" s="16" t="s">
        <v>121</v>
      </c>
      <c r="G62" s="15">
        <v>622</v>
      </c>
      <c r="H62" s="12">
        <f t="shared" si="0"/>
        <v>1370.6</v>
      </c>
      <c r="I62" s="12">
        <v>490.2</v>
      </c>
      <c r="J62" s="12">
        <v>440.2</v>
      </c>
      <c r="K62" s="12">
        <v>440.2</v>
      </c>
    </row>
    <row r="63" spans="1:11" ht="79.5" customHeight="1">
      <c r="A63" s="6" t="s">
        <v>128</v>
      </c>
      <c r="B63" s="17" t="s">
        <v>129</v>
      </c>
      <c r="C63" s="11" t="s">
        <v>14</v>
      </c>
      <c r="D63" s="8" t="s">
        <v>15</v>
      </c>
      <c r="E63" s="8" t="s">
        <v>15</v>
      </c>
      <c r="F63" s="8" t="s">
        <v>15</v>
      </c>
      <c r="G63" s="8" t="s">
        <v>15</v>
      </c>
      <c r="H63" s="12">
        <f aca="true" t="shared" si="2" ref="H63:H107">SUM(I63:K63)</f>
        <v>1242518.7000000002</v>
      </c>
      <c r="I63" s="12">
        <f>SUM(I64:I66)</f>
        <v>409665.30000000005</v>
      </c>
      <c r="J63" s="12">
        <f>SUM(J64:J66)</f>
        <v>420083</v>
      </c>
      <c r="K63" s="12">
        <f>SUM(K64:K66)</f>
        <v>412770.4</v>
      </c>
    </row>
    <row r="64" spans="1:11" ht="78.75" customHeight="1">
      <c r="A64" s="6"/>
      <c r="B64" s="17"/>
      <c r="C64" s="13" t="s">
        <v>130</v>
      </c>
      <c r="D64" s="15">
        <v>856</v>
      </c>
      <c r="E64" s="8" t="s">
        <v>15</v>
      </c>
      <c r="F64" s="8" t="s">
        <v>15</v>
      </c>
      <c r="G64" s="8" t="s">
        <v>15</v>
      </c>
      <c r="H64" s="12">
        <f t="shared" si="2"/>
        <v>645536.7999999999</v>
      </c>
      <c r="I64" s="12">
        <f>I67+I68+I72+I73+I88+I89+I91+I92+I74</f>
        <v>209635.6</v>
      </c>
      <c r="J64" s="12">
        <f>J67+J68+J72+J73+J88+J89+J91+J92+J74</f>
        <v>217385.9</v>
      </c>
      <c r="K64" s="12">
        <f>K67+K68+K72+K73+K88+K89+K91+K92+K74</f>
        <v>218515.3</v>
      </c>
    </row>
    <row r="65" spans="1:11" ht="58.5" customHeight="1">
      <c r="A65" s="6"/>
      <c r="B65" s="17"/>
      <c r="C65" s="13" t="s">
        <v>21</v>
      </c>
      <c r="D65" s="15">
        <v>831</v>
      </c>
      <c r="E65" s="8" t="s">
        <v>15</v>
      </c>
      <c r="F65" s="8" t="s">
        <v>15</v>
      </c>
      <c r="G65" s="8" t="s">
        <v>15</v>
      </c>
      <c r="H65" s="12">
        <f t="shared" si="2"/>
        <v>458227</v>
      </c>
      <c r="I65" s="12">
        <f>I85+I86+I87+I84</f>
        <v>156408.9</v>
      </c>
      <c r="J65" s="12">
        <f>J85+J86+J87+J84</f>
        <v>156409</v>
      </c>
      <c r="K65" s="12">
        <f>K85+K86+K87+K84</f>
        <v>145409.1</v>
      </c>
    </row>
    <row r="66" spans="1:11" ht="42" customHeight="1">
      <c r="A66" s="6"/>
      <c r="B66" s="17"/>
      <c r="C66" s="14" t="s">
        <v>25</v>
      </c>
      <c r="D66" s="15"/>
      <c r="E66" s="8" t="s">
        <v>15</v>
      </c>
      <c r="F66" s="8" t="s">
        <v>15</v>
      </c>
      <c r="G66" s="8" t="s">
        <v>15</v>
      </c>
      <c r="H66" s="12">
        <f t="shared" si="2"/>
        <v>138754.90000000002</v>
      </c>
      <c r="I66" s="12">
        <f>I80+I81+I82+I83+I94</f>
        <v>43620.8</v>
      </c>
      <c r="J66" s="12">
        <f>J80+J81+J82+J83+J94</f>
        <v>46288.100000000006</v>
      </c>
      <c r="K66" s="12">
        <f>K80+K81+K82+K83+K94</f>
        <v>48846</v>
      </c>
    </row>
    <row r="67" spans="1:11" ht="132.75" customHeight="1">
      <c r="A67" s="7" t="s">
        <v>131</v>
      </c>
      <c r="B67" s="13" t="s">
        <v>132</v>
      </c>
      <c r="C67" s="20" t="s">
        <v>31</v>
      </c>
      <c r="D67" s="15">
        <v>856</v>
      </c>
      <c r="E67" s="16" t="s">
        <v>28</v>
      </c>
      <c r="F67" s="16" t="s">
        <v>133</v>
      </c>
      <c r="G67" s="18" t="s">
        <v>134</v>
      </c>
      <c r="H67" s="12">
        <f t="shared" si="2"/>
        <v>518018</v>
      </c>
      <c r="I67" s="12">
        <v>165094.4</v>
      </c>
      <c r="J67" s="12">
        <v>173184.6</v>
      </c>
      <c r="K67" s="12">
        <v>179739</v>
      </c>
    </row>
    <row r="68" spans="1:11" ht="88.5" customHeight="1">
      <c r="A68" s="7" t="s">
        <v>135</v>
      </c>
      <c r="B68" s="13" t="s">
        <v>136</v>
      </c>
      <c r="C68" s="20" t="s">
        <v>31</v>
      </c>
      <c r="D68" s="15">
        <v>856</v>
      </c>
      <c r="E68" s="16" t="s">
        <v>28</v>
      </c>
      <c r="F68" s="16" t="s">
        <v>133</v>
      </c>
      <c r="G68" s="18" t="s">
        <v>137</v>
      </c>
      <c r="H68" s="12">
        <f t="shared" si="2"/>
        <v>6429.5</v>
      </c>
      <c r="I68" s="12">
        <f>SUM(I69:I71)</f>
        <v>3764.5</v>
      </c>
      <c r="J68" s="12">
        <f>SUM(J69:J71)</f>
        <v>1577.5</v>
      </c>
      <c r="K68" s="12">
        <f>SUM(K69:K71)</f>
        <v>1087.5</v>
      </c>
    </row>
    <row r="69" spans="1:11" ht="61.5" customHeight="1">
      <c r="A69" s="7" t="s">
        <v>138</v>
      </c>
      <c r="B69" s="21" t="s">
        <v>139</v>
      </c>
      <c r="C69" s="20"/>
      <c r="D69" s="15">
        <v>856</v>
      </c>
      <c r="E69" s="16" t="s">
        <v>28</v>
      </c>
      <c r="F69" s="16" t="s">
        <v>133</v>
      </c>
      <c r="G69" s="15">
        <v>622</v>
      </c>
      <c r="H69" s="12">
        <f t="shared" si="2"/>
        <v>2662.5</v>
      </c>
      <c r="I69" s="12">
        <v>887.5</v>
      </c>
      <c r="J69" s="12">
        <v>887.5</v>
      </c>
      <c r="K69" s="12">
        <v>887.5</v>
      </c>
    </row>
    <row r="70" spans="1:11" ht="68.25" customHeight="1">
      <c r="A70" s="7" t="s">
        <v>140</v>
      </c>
      <c r="B70" s="21" t="s">
        <v>141</v>
      </c>
      <c r="C70" s="20"/>
      <c r="D70" s="15">
        <v>856</v>
      </c>
      <c r="E70" s="16" t="s">
        <v>28</v>
      </c>
      <c r="F70" s="16" t="s">
        <v>133</v>
      </c>
      <c r="G70" s="22" t="s">
        <v>142</v>
      </c>
      <c r="H70" s="12">
        <f t="shared" si="2"/>
        <v>600</v>
      </c>
      <c r="I70" s="12">
        <v>200</v>
      </c>
      <c r="J70" s="12">
        <v>200</v>
      </c>
      <c r="K70" s="12">
        <v>200</v>
      </c>
    </row>
    <row r="71" spans="1:11" ht="75" customHeight="1">
      <c r="A71" s="7" t="s">
        <v>143</v>
      </c>
      <c r="B71" s="13" t="s">
        <v>144</v>
      </c>
      <c r="C71" s="20"/>
      <c r="D71" s="15">
        <v>856</v>
      </c>
      <c r="E71" s="16" t="s">
        <v>28</v>
      </c>
      <c r="F71" s="16" t="s">
        <v>35</v>
      </c>
      <c r="G71" s="22" t="s">
        <v>40</v>
      </c>
      <c r="H71" s="12">
        <f t="shared" si="2"/>
        <v>3167</v>
      </c>
      <c r="I71" s="12">
        <v>2677</v>
      </c>
      <c r="J71" s="12">
        <v>490</v>
      </c>
      <c r="K71" s="12"/>
    </row>
    <row r="72" spans="1:11" ht="57" customHeight="1">
      <c r="A72" s="7" t="s">
        <v>145</v>
      </c>
      <c r="B72" s="21" t="s">
        <v>146</v>
      </c>
      <c r="C72" s="20" t="s">
        <v>31</v>
      </c>
      <c r="D72" s="15">
        <v>856</v>
      </c>
      <c r="E72" s="16" t="s">
        <v>28</v>
      </c>
      <c r="F72" s="16" t="s">
        <v>147</v>
      </c>
      <c r="G72" s="22" t="s">
        <v>142</v>
      </c>
      <c r="H72" s="12">
        <f t="shared" si="2"/>
        <v>21000</v>
      </c>
      <c r="I72" s="12">
        <v>7000</v>
      </c>
      <c r="J72" s="12">
        <v>7000</v>
      </c>
      <c r="K72" s="12">
        <v>7000</v>
      </c>
    </row>
    <row r="73" spans="1:11" ht="75" customHeight="1">
      <c r="A73" s="7" t="s">
        <v>148</v>
      </c>
      <c r="B73" s="21" t="s">
        <v>149</v>
      </c>
      <c r="C73" s="20" t="s">
        <v>31</v>
      </c>
      <c r="D73" s="15">
        <v>856</v>
      </c>
      <c r="E73" s="16" t="s">
        <v>28</v>
      </c>
      <c r="F73" s="16" t="s">
        <v>35</v>
      </c>
      <c r="G73" s="15">
        <v>244</v>
      </c>
      <c r="H73" s="12">
        <f t="shared" si="2"/>
        <v>2182.8</v>
      </c>
      <c r="I73" s="12">
        <v>1091.4</v>
      </c>
      <c r="J73" s="12">
        <v>1091.4</v>
      </c>
      <c r="K73" s="12"/>
    </row>
    <row r="74" spans="1:11" ht="91.5" customHeight="1">
      <c r="A74" s="7" t="s">
        <v>150</v>
      </c>
      <c r="B74" s="20" t="s">
        <v>151</v>
      </c>
      <c r="C74" s="20" t="s">
        <v>31</v>
      </c>
      <c r="D74" s="15">
        <v>856</v>
      </c>
      <c r="E74" s="16" t="s">
        <v>28</v>
      </c>
      <c r="F74" s="19" t="s">
        <v>152</v>
      </c>
      <c r="G74" s="18" t="s">
        <v>153</v>
      </c>
      <c r="H74" s="12">
        <f t="shared" si="2"/>
        <v>77353.90000000001</v>
      </c>
      <c r="I74" s="12">
        <f>SUM(I75:I76)</f>
        <v>26181.600000000002</v>
      </c>
      <c r="J74" s="12">
        <f>SUM(J75:J76)</f>
        <v>24832.3</v>
      </c>
      <c r="K74" s="12">
        <f>SUM(K75:K76)</f>
        <v>26340.000000000004</v>
      </c>
    </row>
    <row r="75" spans="1:11" ht="82.5">
      <c r="A75" s="7" t="s">
        <v>154</v>
      </c>
      <c r="B75" s="20" t="s">
        <v>155</v>
      </c>
      <c r="C75" s="20" t="s">
        <v>31</v>
      </c>
      <c r="D75" s="15">
        <v>856</v>
      </c>
      <c r="E75" s="16" t="s">
        <v>28</v>
      </c>
      <c r="F75" s="16" t="s">
        <v>121</v>
      </c>
      <c r="G75" s="15">
        <v>621</v>
      </c>
      <c r="H75" s="12">
        <f t="shared" si="2"/>
        <v>70803.3</v>
      </c>
      <c r="I75" s="12">
        <f>8331+13950.4</f>
        <v>22281.4</v>
      </c>
      <c r="J75" s="12">
        <f>8712.6+14919.5</f>
        <v>23632.1</v>
      </c>
      <c r="K75" s="12">
        <f>8995.1+15894.7</f>
        <v>24889.800000000003</v>
      </c>
    </row>
    <row r="76" spans="1:11" ht="49.5">
      <c r="A76" s="7" t="s">
        <v>156</v>
      </c>
      <c r="B76" s="20" t="s">
        <v>157</v>
      </c>
      <c r="C76" s="20" t="s">
        <v>31</v>
      </c>
      <c r="D76" s="15">
        <v>856</v>
      </c>
      <c r="E76" s="16" t="s">
        <v>28</v>
      </c>
      <c r="F76" s="19" t="s">
        <v>152</v>
      </c>
      <c r="G76" s="15">
        <v>622</v>
      </c>
      <c r="H76" s="12">
        <f t="shared" si="2"/>
        <v>6550.6</v>
      </c>
      <c r="I76" s="12">
        <f>888+512.2+2500</f>
        <v>3900.2</v>
      </c>
      <c r="J76" s="12">
        <f>638+512.2+50</f>
        <v>1200.2</v>
      </c>
      <c r="K76" s="12">
        <f>888+512.2+50</f>
        <v>1450.2</v>
      </c>
    </row>
    <row r="77" spans="1:11" ht="58.5" customHeight="1">
      <c r="A77" s="9" t="s">
        <v>158</v>
      </c>
      <c r="B77" s="17" t="s">
        <v>159</v>
      </c>
      <c r="C77" s="17" t="s">
        <v>31</v>
      </c>
      <c r="D77" s="15">
        <v>856</v>
      </c>
      <c r="E77" s="16" t="s">
        <v>28</v>
      </c>
      <c r="F77" s="16" t="s">
        <v>121</v>
      </c>
      <c r="G77" s="15">
        <v>622</v>
      </c>
      <c r="H77" s="12">
        <f>SUM(I77:K77)</f>
        <v>2514</v>
      </c>
      <c r="I77" s="12">
        <f>888</f>
        <v>888</v>
      </c>
      <c r="J77" s="12">
        <f>638+50</f>
        <v>688</v>
      </c>
      <c r="K77" s="12">
        <f>888+50</f>
        <v>938</v>
      </c>
    </row>
    <row r="78" spans="1:11" ht="28.5" customHeight="1">
      <c r="A78" s="9"/>
      <c r="B78" s="17"/>
      <c r="C78" s="17"/>
      <c r="D78" s="15">
        <v>856</v>
      </c>
      <c r="E78" s="16" t="s">
        <v>28</v>
      </c>
      <c r="F78" s="16" t="s">
        <v>147</v>
      </c>
      <c r="G78" s="15">
        <v>622</v>
      </c>
      <c r="H78" s="12">
        <f t="shared" si="2"/>
        <v>1536.6000000000001</v>
      </c>
      <c r="I78" s="12">
        <v>512.2</v>
      </c>
      <c r="J78" s="12">
        <v>512.2</v>
      </c>
      <c r="K78" s="12">
        <v>512.2</v>
      </c>
    </row>
    <row r="79" spans="1:11" ht="57.75" customHeight="1">
      <c r="A79" s="9" t="s">
        <v>160</v>
      </c>
      <c r="B79" s="17" t="s">
        <v>161</v>
      </c>
      <c r="C79" s="10" t="s">
        <v>31</v>
      </c>
      <c r="D79" s="15">
        <v>856</v>
      </c>
      <c r="E79" s="16" t="s">
        <v>28</v>
      </c>
      <c r="F79" s="16" t="s">
        <v>121</v>
      </c>
      <c r="G79" s="15">
        <v>622</v>
      </c>
      <c r="H79" s="12">
        <f t="shared" si="2"/>
        <v>2500</v>
      </c>
      <c r="I79" s="12">
        <v>2500</v>
      </c>
      <c r="J79" s="12">
        <v>0</v>
      </c>
      <c r="K79" s="12">
        <v>0</v>
      </c>
    </row>
    <row r="80" spans="1:11" ht="23.25" customHeight="1">
      <c r="A80" s="7" t="s">
        <v>162</v>
      </c>
      <c r="B80" s="23" t="s">
        <v>163</v>
      </c>
      <c r="C80" s="21" t="s">
        <v>25</v>
      </c>
      <c r="D80" s="24" t="s">
        <v>58</v>
      </c>
      <c r="E80" s="24" t="s">
        <v>28</v>
      </c>
      <c r="F80" s="24" t="s">
        <v>121</v>
      </c>
      <c r="G80" s="24" t="s">
        <v>164</v>
      </c>
      <c r="H80" s="25">
        <f t="shared" si="2"/>
        <v>26311.699999999997</v>
      </c>
      <c r="I80" s="25">
        <f>4699.5+3849.1</f>
        <v>8548.6</v>
      </c>
      <c r="J80" s="25">
        <f>4832.5+3954.2</f>
        <v>8786.7</v>
      </c>
      <c r="K80" s="25">
        <f>4941.2+4035.2</f>
        <v>8976.4</v>
      </c>
    </row>
    <row r="81" spans="1:11" ht="54" customHeight="1">
      <c r="A81" s="7"/>
      <c r="B81" s="23"/>
      <c r="C81" s="21"/>
      <c r="D81" s="24" t="s">
        <v>58</v>
      </c>
      <c r="E81" s="24" t="s">
        <v>28</v>
      </c>
      <c r="F81" s="24" t="s">
        <v>121</v>
      </c>
      <c r="G81" s="24" t="s">
        <v>165</v>
      </c>
      <c r="H81" s="24">
        <f t="shared" si="2"/>
        <v>101157.2</v>
      </c>
      <c r="I81" s="25">
        <v>31004.2</v>
      </c>
      <c r="J81" s="25">
        <v>33662.4</v>
      </c>
      <c r="K81" s="25">
        <v>36490.6</v>
      </c>
    </row>
    <row r="82" spans="1:11" ht="49.5">
      <c r="A82" s="9" t="s">
        <v>166</v>
      </c>
      <c r="B82" s="20" t="s">
        <v>167</v>
      </c>
      <c r="C82" s="20" t="s">
        <v>18</v>
      </c>
      <c r="D82" s="16" t="s">
        <v>58</v>
      </c>
      <c r="E82" s="16" t="s">
        <v>59</v>
      </c>
      <c r="F82" s="16" t="s">
        <v>76</v>
      </c>
      <c r="G82" s="16" t="s">
        <v>66</v>
      </c>
      <c r="H82" s="12">
        <f t="shared" si="2"/>
        <v>1500</v>
      </c>
      <c r="I82" s="12">
        <f>650-150</f>
        <v>500</v>
      </c>
      <c r="J82" s="12">
        <f>650-150</f>
        <v>500</v>
      </c>
      <c r="K82" s="12">
        <f>650-150</f>
        <v>500</v>
      </c>
    </row>
    <row r="83" spans="1:11" ht="60" customHeight="1">
      <c r="A83" s="7" t="s">
        <v>168</v>
      </c>
      <c r="B83" s="20" t="s">
        <v>169</v>
      </c>
      <c r="C83" s="20" t="s">
        <v>25</v>
      </c>
      <c r="D83" s="15">
        <v>851</v>
      </c>
      <c r="E83" s="16" t="s">
        <v>59</v>
      </c>
      <c r="F83" s="19" t="s">
        <v>170</v>
      </c>
      <c r="G83" s="19" t="s">
        <v>171</v>
      </c>
      <c r="H83" s="12">
        <f t="shared" si="2"/>
        <v>7866</v>
      </c>
      <c r="I83" s="12">
        <f>2318+475+95+125</f>
        <v>3013</v>
      </c>
      <c r="J83" s="12">
        <f>2137+517</f>
        <v>2654</v>
      </c>
      <c r="K83" s="12">
        <f>2142+57</f>
        <v>2199</v>
      </c>
    </row>
    <row r="84" spans="1:11" ht="144" customHeight="1">
      <c r="A84" s="7"/>
      <c r="B84" s="17" t="s">
        <v>172</v>
      </c>
      <c r="C84" s="10" t="s">
        <v>21</v>
      </c>
      <c r="D84" s="15">
        <v>831</v>
      </c>
      <c r="E84" s="18" t="s">
        <v>173</v>
      </c>
      <c r="F84" s="19" t="s">
        <v>174</v>
      </c>
      <c r="G84" s="19" t="s">
        <v>175</v>
      </c>
      <c r="H84" s="12">
        <f>SUM(I84:K84)</f>
        <v>117092.1</v>
      </c>
      <c r="I84" s="12">
        <v>39030.6</v>
      </c>
      <c r="J84" s="12">
        <v>39030.7</v>
      </c>
      <c r="K84" s="12">
        <v>39030.8</v>
      </c>
    </row>
    <row r="85" spans="1:11" s="31" customFormat="1" ht="82.5" customHeight="1">
      <c r="A85" s="9" t="s">
        <v>176</v>
      </c>
      <c r="B85" s="26" t="s">
        <v>177</v>
      </c>
      <c r="C85" s="27" t="s">
        <v>21</v>
      </c>
      <c r="D85" s="28">
        <v>831</v>
      </c>
      <c r="E85" s="29" t="s">
        <v>178</v>
      </c>
      <c r="F85" s="30" t="s">
        <v>179</v>
      </c>
      <c r="G85" s="30" t="s">
        <v>180</v>
      </c>
      <c r="H85" s="12">
        <f>SUM(I85:K85)</f>
        <v>307717.5</v>
      </c>
      <c r="I85" s="12">
        <v>102572.5</v>
      </c>
      <c r="J85" s="12">
        <v>102572.5</v>
      </c>
      <c r="K85" s="12">
        <v>102572.5</v>
      </c>
    </row>
    <row r="86" spans="1:11" s="31" customFormat="1" ht="65.25" customHeight="1">
      <c r="A86" s="7" t="s">
        <v>181</v>
      </c>
      <c r="B86" s="26" t="s">
        <v>182</v>
      </c>
      <c r="C86" s="27" t="s">
        <v>21</v>
      </c>
      <c r="D86" s="28">
        <v>831</v>
      </c>
      <c r="E86" s="29" t="s">
        <v>183</v>
      </c>
      <c r="F86" s="30" t="s">
        <v>184</v>
      </c>
      <c r="G86" s="30" t="s">
        <v>185</v>
      </c>
      <c r="H86" s="12">
        <f>SUM(I86:K86)</f>
        <v>22000</v>
      </c>
      <c r="I86" s="12">
        <v>11000</v>
      </c>
      <c r="J86" s="12">
        <v>11000</v>
      </c>
      <c r="K86" s="12">
        <v>0</v>
      </c>
    </row>
    <row r="87" spans="1:11" s="31" customFormat="1" ht="64.5" customHeight="1">
      <c r="A87" s="7"/>
      <c r="B87" s="26" t="s">
        <v>186</v>
      </c>
      <c r="C87" s="27" t="s">
        <v>21</v>
      </c>
      <c r="D87" s="28">
        <v>831</v>
      </c>
      <c r="E87" s="29">
        <v>1204</v>
      </c>
      <c r="F87" s="30" t="s">
        <v>187</v>
      </c>
      <c r="G87" s="30" t="s">
        <v>66</v>
      </c>
      <c r="H87" s="12">
        <f>SUM(I87:K87)</f>
        <v>11417.400000000001</v>
      </c>
      <c r="I87" s="12">
        <v>3805.8</v>
      </c>
      <c r="J87" s="12">
        <v>3805.8</v>
      </c>
      <c r="K87" s="12">
        <v>3805.8</v>
      </c>
    </row>
    <row r="88" spans="1:11" ht="111" customHeight="1">
      <c r="A88" s="9" t="s">
        <v>188</v>
      </c>
      <c r="B88" s="13" t="s">
        <v>189</v>
      </c>
      <c r="C88" s="20" t="s">
        <v>31</v>
      </c>
      <c r="D88" s="15">
        <v>856</v>
      </c>
      <c r="E88" s="16" t="s">
        <v>28</v>
      </c>
      <c r="F88" s="16" t="s">
        <v>121</v>
      </c>
      <c r="G88" s="15">
        <v>611</v>
      </c>
      <c r="H88" s="12">
        <f t="shared" si="2"/>
        <v>11942.599999999999</v>
      </c>
      <c r="I88" s="12">
        <v>3803.7</v>
      </c>
      <c r="J88" s="12">
        <v>3990.1</v>
      </c>
      <c r="K88" s="12">
        <v>4148.8</v>
      </c>
    </row>
    <row r="89" spans="1:11" ht="84" customHeight="1">
      <c r="A89" s="7" t="s">
        <v>190</v>
      </c>
      <c r="B89" s="13" t="s">
        <v>191</v>
      </c>
      <c r="C89" s="20" t="s">
        <v>31</v>
      </c>
      <c r="D89" s="15">
        <v>856</v>
      </c>
      <c r="E89" s="16" t="s">
        <v>28</v>
      </c>
      <c r="F89" s="16" t="s">
        <v>121</v>
      </c>
      <c r="G89" s="15">
        <v>612</v>
      </c>
      <c r="H89" s="12">
        <f t="shared" si="2"/>
        <v>540</v>
      </c>
      <c r="I89" s="12">
        <f>I90</f>
        <v>180</v>
      </c>
      <c r="J89" s="12">
        <f>J90</f>
        <v>180</v>
      </c>
      <c r="K89" s="12">
        <f>K90</f>
        <v>180</v>
      </c>
    </row>
    <row r="90" spans="1:11" ht="49.5">
      <c r="A90" s="7"/>
      <c r="B90" s="32" t="s">
        <v>192</v>
      </c>
      <c r="C90" s="20"/>
      <c r="D90" s="15">
        <v>856</v>
      </c>
      <c r="E90" s="16" t="s">
        <v>28</v>
      </c>
      <c r="F90" s="16" t="s">
        <v>121</v>
      </c>
      <c r="G90" s="15">
        <v>612</v>
      </c>
      <c r="H90" s="12">
        <f t="shared" si="2"/>
        <v>540</v>
      </c>
      <c r="I90" s="12">
        <v>180</v>
      </c>
      <c r="J90" s="12">
        <v>180</v>
      </c>
      <c r="K90" s="12">
        <v>180</v>
      </c>
    </row>
    <row r="91" spans="1:11" ht="82.5" customHeight="1">
      <c r="A91" s="7" t="s">
        <v>193</v>
      </c>
      <c r="B91" s="32" t="s">
        <v>194</v>
      </c>
      <c r="C91" s="20" t="s">
        <v>31</v>
      </c>
      <c r="D91" s="15">
        <v>856</v>
      </c>
      <c r="E91" s="16" t="s">
        <v>28</v>
      </c>
      <c r="F91" s="16" t="s">
        <v>35</v>
      </c>
      <c r="G91" s="18" t="s">
        <v>195</v>
      </c>
      <c r="H91" s="12">
        <f t="shared" si="2"/>
        <v>8000</v>
      </c>
      <c r="I91" s="12">
        <v>2500</v>
      </c>
      <c r="J91" s="12">
        <v>5500</v>
      </c>
      <c r="K91" s="12"/>
    </row>
    <row r="92" spans="1:11" ht="45" customHeight="1">
      <c r="A92" s="9" t="s">
        <v>196</v>
      </c>
      <c r="B92" s="14" t="s">
        <v>197</v>
      </c>
      <c r="C92" s="20" t="s">
        <v>31</v>
      </c>
      <c r="D92" s="15">
        <v>856</v>
      </c>
      <c r="E92" s="8" t="s">
        <v>15</v>
      </c>
      <c r="F92" s="8" t="s">
        <v>15</v>
      </c>
      <c r="G92" s="8" t="s">
        <v>15</v>
      </c>
      <c r="H92" s="12">
        <f t="shared" si="2"/>
        <v>70</v>
      </c>
      <c r="I92" s="12">
        <f>SUM(I93:I93)</f>
        <v>20</v>
      </c>
      <c r="J92" s="12">
        <f>SUM(J93:J93)</f>
        <v>30</v>
      </c>
      <c r="K92" s="12">
        <f>SUM(K93:K93)</f>
        <v>20</v>
      </c>
    </row>
    <row r="93" spans="1:11" ht="27" customHeight="1">
      <c r="A93" s="9" t="s">
        <v>198</v>
      </c>
      <c r="B93" s="14" t="s">
        <v>199</v>
      </c>
      <c r="C93" s="20"/>
      <c r="D93" s="15">
        <v>856</v>
      </c>
      <c r="E93" s="16" t="s">
        <v>200</v>
      </c>
      <c r="F93" s="16" t="s">
        <v>201</v>
      </c>
      <c r="G93" s="15">
        <v>330</v>
      </c>
      <c r="H93" s="12">
        <f t="shared" si="2"/>
        <v>70</v>
      </c>
      <c r="I93" s="12">
        <v>20</v>
      </c>
      <c r="J93" s="12">
        <v>30</v>
      </c>
      <c r="K93" s="12">
        <v>20</v>
      </c>
    </row>
    <row r="94" spans="1:11" ht="66">
      <c r="A94" s="9" t="s">
        <v>202</v>
      </c>
      <c r="B94" s="10" t="s">
        <v>203</v>
      </c>
      <c r="C94" s="10" t="s">
        <v>25</v>
      </c>
      <c r="D94" s="24" t="s">
        <v>58</v>
      </c>
      <c r="E94" s="24" t="s">
        <v>59</v>
      </c>
      <c r="F94" s="24" t="s">
        <v>204</v>
      </c>
      <c r="G94" s="24" t="s">
        <v>205</v>
      </c>
      <c r="H94" s="12">
        <f t="shared" si="2"/>
        <v>1920</v>
      </c>
      <c r="I94" s="12">
        <f>685-130</f>
        <v>555</v>
      </c>
      <c r="J94" s="12">
        <f>790-105</f>
        <v>685</v>
      </c>
      <c r="K94" s="12">
        <f>790-110</f>
        <v>680</v>
      </c>
    </row>
    <row r="95" spans="1:11" ht="16.5" customHeight="1">
      <c r="A95" s="6" t="s">
        <v>206</v>
      </c>
      <c r="B95" s="17" t="s">
        <v>207</v>
      </c>
      <c r="C95" s="10" t="s">
        <v>14</v>
      </c>
      <c r="D95" s="8" t="s">
        <v>15</v>
      </c>
      <c r="E95" s="8" t="s">
        <v>15</v>
      </c>
      <c r="F95" s="8" t="s">
        <v>15</v>
      </c>
      <c r="G95" s="8" t="s">
        <v>15</v>
      </c>
      <c r="H95" s="12">
        <f t="shared" si="2"/>
        <v>253195.6</v>
      </c>
      <c r="I95" s="12">
        <f>SUM(I96:I99)</f>
        <v>83167.70000000001</v>
      </c>
      <c r="J95" s="12">
        <f>SUM(J96:J99)</f>
        <v>84104.4</v>
      </c>
      <c r="K95" s="12">
        <f>SUM(K96:K99)</f>
        <v>85923.5</v>
      </c>
    </row>
    <row r="96" spans="1:11" ht="60.75" customHeight="1">
      <c r="A96" s="6"/>
      <c r="B96" s="17"/>
      <c r="C96" s="13" t="s">
        <v>16</v>
      </c>
      <c r="D96" s="8" t="s">
        <v>15</v>
      </c>
      <c r="E96" s="8" t="s">
        <v>15</v>
      </c>
      <c r="F96" s="8" t="s">
        <v>15</v>
      </c>
      <c r="G96" s="8" t="s">
        <v>15</v>
      </c>
      <c r="H96" s="12">
        <f t="shared" si="2"/>
        <v>133217.1</v>
      </c>
      <c r="I96" s="12">
        <f>I100+I101+I102+I103+I104</f>
        <v>43698.50000000001</v>
      </c>
      <c r="J96" s="12">
        <f>J100+J101+J102+J103+J104</f>
        <v>44280.8</v>
      </c>
      <c r="K96" s="12">
        <f>K100+K101+K102+K103+K104</f>
        <v>45237.8</v>
      </c>
    </row>
    <row r="97" spans="1:11" ht="45.75" customHeight="1">
      <c r="A97" s="6"/>
      <c r="B97" s="17"/>
      <c r="C97" s="14" t="s">
        <v>25</v>
      </c>
      <c r="D97" s="8" t="s">
        <v>15</v>
      </c>
      <c r="E97" s="8" t="s">
        <v>15</v>
      </c>
      <c r="F97" s="8" t="s">
        <v>15</v>
      </c>
      <c r="G97" s="8" t="s">
        <v>15</v>
      </c>
      <c r="H97" s="12">
        <f t="shared" si="2"/>
        <v>54764.600000000006</v>
      </c>
      <c r="I97" s="12">
        <f aca="true" t="shared" si="3" ref="I97:K99">I105</f>
        <v>18166.8</v>
      </c>
      <c r="J97" s="12">
        <f t="shared" si="3"/>
        <v>18159.6</v>
      </c>
      <c r="K97" s="12">
        <f t="shared" si="3"/>
        <v>18438.2</v>
      </c>
    </row>
    <row r="98" spans="1:11" ht="56.25" customHeight="1">
      <c r="A98" s="6"/>
      <c r="B98" s="17"/>
      <c r="C98" s="14" t="s">
        <v>21</v>
      </c>
      <c r="D98" s="8" t="s">
        <v>15</v>
      </c>
      <c r="E98" s="8" t="s">
        <v>15</v>
      </c>
      <c r="F98" s="8" t="s">
        <v>15</v>
      </c>
      <c r="G98" s="8" t="s">
        <v>15</v>
      </c>
      <c r="H98" s="12">
        <f t="shared" si="2"/>
        <v>50522.90000000001</v>
      </c>
      <c r="I98" s="12">
        <f t="shared" si="3"/>
        <v>16419.8</v>
      </c>
      <c r="J98" s="12">
        <f t="shared" si="3"/>
        <v>16796.9</v>
      </c>
      <c r="K98" s="12">
        <f t="shared" si="3"/>
        <v>17306.2</v>
      </c>
    </row>
    <row r="99" spans="1:11" ht="33">
      <c r="A99" s="6"/>
      <c r="B99" s="17"/>
      <c r="C99" s="11" t="s">
        <v>22</v>
      </c>
      <c r="D99" s="8" t="s">
        <v>15</v>
      </c>
      <c r="E99" s="8" t="s">
        <v>15</v>
      </c>
      <c r="F99" s="8" t="s">
        <v>15</v>
      </c>
      <c r="G99" s="8" t="s">
        <v>15</v>
      </c>
      <c r="H99" s="12">
        <f t="shared" si="2"/>
        <v>14691.000000000002</v>
      </c>
      <c r="I99" s="12">
        <f t="shared" si="3"/>
        <v>4882.6</v>
      </c>
      <c r="J99" s="12">
        <f t="shared" si="3"/>
        <v>4867.1</v>
      </c>
      <c r="K99" s="12">
        <f t="shared" si="3"/>
        <v>4941.3</v>
      </c>
    </row>
    <row r="100" spans="1:11" ht="75" customHeight="1">
      <c r="A100" s="9" t="s">
        <v>208</v>
      </c>
      <c r="B100" s="17" t="s">
        <v>209</v>
      </c>
      <c r="C100" s="10" t="s">
        <v>31</v>
      </c>
      <c r="D100" s="15">
        <v>856</v>
      </c>
      <c r="E100" s="19" t="s">
        <v>200</v>
      </c>
      <c r="F100" s="18" t="s">
        <v>210</v>
      </c>
      <c r="G100" s="18" t="s">
        <v>211</v>
      </c>
      <c r="H100" s="12">
        <f t="shared" si="2"/>
        <v>85943.8</v>
      </c>
      <c r="I100" s="12">
        <v>28486.7</v>
      </c>
      <c r="J100" s="12">
        <v>28496.4</v>
      </c>
      <c r="K100" s="12">
        <v>28960.7</v>
      </c>
    </row>
    <row r="101" spans="1:11" ht="39.75" customHeight="1">
      <c r="A101" s="9" t="s">
        <v>212</v>
      </c>
      <c r="B101" s="17" t="s">
        <v>213</v>
      </c>
      <c r="C101" s="10" t="s">
        <v>31</v>
      </c>
      <c r="D101" s="15">
        <v>856</v>
      </c>
      <c r="E101" s="19" t="s">
        <v>28</v>
      </c>
      <c r="F101" s="18">
        <v>5224300</v>
      </c>
      <c r="G101" s="18">
        <v>244</v>
      </c>
      <c r="H101" s="12">
        <f t="shared" si="2"/>
        <v>200</v>
      </c>
      <c r="I101" s="12">
        <v>200</v>
      </c>
      <c r="J101" s="12"/>
      <c r="K101" s="12"/>
    </row>
    <row r="102" spans="1:11" ht="131.25" customHeight="1">
      <c r="A102" s="9" t="s">
        <v>214</v>
      </c>
      <c r="B102" s="17" t="s">
        <v>215</v>
      </c>
      <c r="C102" s="10" t="s">
        <v>31</v>
      </c>
      <c r="D102" s="15">
        <v>856</v>
      </c>
      <c r="E102" s="16" t="s">
        <v>28</v>
      </c>
      <c r="F102" s="16" t="s">
        <v>121</v>
      </c>
      <c r="G102" s="15">
        <v>621</v>
      </c>
      <c r="H102" s="12">
        <f t="shared" si="2"/>
        <v>7713.799999999999</v>
      </c>
      <c r="I102" s="12">
        <v>2456.9</v>
      </c>
      <c r="J102" s="12">
        <v>2581</v>
      </c>
      <c r="K102" s="12">
        <v>2675.9</v>
      </c>
    </row>
    <row r="103" spans="1:11" ht="129" customHeight="1">
      <c r="A103" s="9" t="s">
        <v>216</v>
      </c>
      <c r="B103" s="17" t="s">
        <v>217</v>
      </c>
      <c r="C103" s="10" t="s">
        <v>31</v>
      </c>
      <c r="D103" s="15">
        <v>856</v>
      </c>
      <c r="E103" s="16" t="s">
        <v>28</v>
      </c>
      <c r="F103" s="16" t="s">
        <v>121</v>
      </c>
      <c r="G103" s="15">
        <v>611</v>
      </c>
      <c r="H103" s="12">
        <f t="shared" si="2"/>
        <v>35795.2</v>
      </c>
      <c r="I103" s="12">
        <v>11472</v>
      </c>
      <c r="J103" s="12">
        <v>11962.7</v>
      </c>
      <c r="K103" s="12">
        <v>12360.5</v>
      </c>
    </row>
    <row r="104" spans="1:11" ht="123.75" customHeight="1">
      <c r="A104" s="9" t="s">
        <v>218</v>
      </c>
      <c r="B104" s="17" t="s">
        <v>219</v>
      </c>
      <c r="C104" s="10" t="s">
        <v>31</v>
      </c>
      <c r="D104" s="15">
        <v>856</v>
      </c>
      <c r="E104" s="16" t="s">
        <v>200</v>
      </c>
      <c r="F104" s="16" t="s">
        <v>220</v>
      </c>
      <c r="G104" s="18" t="s">
        <v>221</v>
      </c>
      <c r="H104" s="12">
        <f t="shared" si="2"/>
        <v>3564.3</v>
      </c>
      <c r="I104" s="12">
        <v>1082.9</v>
      </c>
      <c r="J104" s="12">
        <v>1240.7</v>
      </c>
      <c r="K104" s="12">
        <v>1240.7</v>
      </c>
    </row>
    <row r="105" spans="1:11" ht="66">
      <c r="A105" s="9" t="s">
        <v>222</v>
      </c>
      <c r="B105" s="17" t="s">
        <v>223</v>
      </c>
      <c r="C105" s="10" t="s">
        <v>25</v>
      </c>
      <c r="D105" s="15">
        <v>851</v>
      </c>
      <c r="E105" s="16" t="s">
        <v>59</v>
      </c>
      <c r="F105" s="18" t="s">
        <v>210</v>
      </c>
      <c r="G105" s="18" t="s">
        <v>211</v>
      </c>
      <c r="H105" s="12">
        <f t="shared" si="2"/>
        <v>54764.600000000006</v>
      </c>
      <c r="I105" s="12">
        <v>18166.8</v>
      </c>
      <c r="J105" s="12">
        <v>18159.6</v>
      </c>
      <c r="K105" s="12">
        <v>18438.2</v>
      </c>
    </row>
    <row r="106" spans="1:11" ht="82.5" customHeight="1">
      <c r="A106" s="9" t="s">
        <v>224</v>
      </c>
      <c r="B106" s="17" t="s">
        <v>225</v>
      </c>
      <c r="C106" s="10" t="s">
        <v>21</v>
      </c>
      <c r="D106" s="15">
        <v>831</v>
      </c>
      <c r="E106" s="19" t="s">
        <v>226</v>
      </c>
      <c r="F106" s="18" t="s">
        <v>210</v>
      </c>
      <c r="G106" s="18" t="s">
        <v>211</v>
      </c>
      <c r="H106" s="12">
        <f t="shared" si="2"/>
        <v>50522.90000000001</v>
      </c>
      <c r="I106" s="33">
        <v>16419.8</v>
      </c>
      <c r="J106" s="33">
        <v>16796.9</v>
      </c>
      <c r="K106" s="33">
        <v>17306.2</v>
      </c>
    </row>
    <row r="107" spans="1:11" ht="81" customHeight="1">
      <c r="A107" s="9" t="s">
        <v>227</v>
      </c>
      <c r="B107" s="17" t="s">
        <v>228</v>
      </c>
      <c r="C107" s="10" t="s">
        <v>22</v>
      </c>
      <c r="D107" s="15">
        <v>855</v>
      </c>
      <c r="E107" s="16" t="s">
        <v>59</v>
      </c>
      <c r="F107" s="19" t="s">
        <v>229</v>
      </c>
      <c r="G107" s="18" t="s">
        <v>211</v>
      </c>
      <c r="H107" s="12">
        <f t="shared" si="2"/>
        <v>14691.000000000002</v>
      </c>
      <c r="I107" s="12">
        <v>4882.6</v>
      </c>
      <c r="J107" s="12">
        <v>4867.1</v>
      </c>
      <c r="K107" s="12">
        <v>4941.3</v>
      </c>
    </row>
  </sheetData>
  <sheetProtection selectLockedCells="1" selectUnlockedCells="1"/>
  <autoFilter ref="A5:L111"/>
  <mergeCells count="27">
    <mergeCell ref="A2:K2"/>
    <mergeCell ref="A3:A4"/>
    <mergeCell ref="B3:B4"/>
    <mergeCell ref="C3:C4"/>
    <mergeCell ref="D3:G3"/>
    <mergeCell ref="H3:K3"/>
    <mergeCell ref="A6:A13"/>
    <mergeCell ref="B6:B13"/>
    <mergeCell ref="A14:A21"/>
    <mergeCell ref="B14:B21"/>
    <mergeCell ref="A34:A36"/>
    <mergeCell ref="B34:B36"/>
    <mergeCell ref="A52:A53"/>
    <mergeCell ref="B52:B53"/>
    <mergeCell ref="A63:A66"/>
    <mergeCell ref="B63:B66"/>
    <mergeCell ref="A77:A78"/>
    <mergeCell ref="B77:B78"/>
    <mergeCell ref="C77:C78"/>
    <mergeCell ref="A80:A81"/>
    <mergeCell ref="B80:B81"/>
    <mergeCell ref="C80:C81"/>
    <mergeCell ref="A83:A84"/>
    <mergeCell ref="A86:A87"/>
    <mergeCell ref="A89:A90"/>
    <mergeCell ref="A95:A99"/>
    <mergeCell ref="B95:B99"/>
  </mergeCells>
  <printOptions/>
  <pageMargins left="0.7083333333333334" right="0.7083333333333334" top="0.7479166666666667" bottom="0.7479166666666667" header="0.5118055555555555" footer="0.5118055555555555"/>
  <pageSetup fitToHeight="9" fitToWidth="1"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Olga Isakova</cp:lastModifiedBy>
  <cp:lastPrinted>2012-08-17T17:34:31Z</cp:lastPrinted>
  <dcterms:created xsi:type="dcterms:W3CDTF">2011-03-10T11:10:46Z</dcterms:created>
  <dcterms:modified xsi:type="dcterms:W3CDTF">2012-09-03T12:28:24Z</dcterms:modified>
  <cp:category/>
  <cp:version/>
  <cp:contentType/>
  <cp:contentStatus/>
  <cp:revision>1</cp:revision>
</cp:coreProperties>
</file>