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7" activeTab="0"/>
  </bookViews>
  <sheets>
    <sheet name=" строка изм" sheetId="1" r:id="rId1"/>
  </sheets>
  <definedNames>
    <definedName name="_xlnm.Print_Titles" localSheetId="0">' строка изм'!$5:$7</definedName>
    <definedName name="SHARED_FORMULA_7_106_7_106_0">#REF!+#REF!</definedName>
    <definedName name="SHARED_FORMULA_7_17_7_17_0">#REF!+#REF!+#REF!+#REF!+#REF!+#REF!+#REF!+#REF!+#REF!</definedName>
    <definedName name="SHARED_FORMULA_7_58_7_58_0">#REF!+#REF!+#REF!</definedName>
    <definedName name="SHARED_FORMULA_7_74_7_74_0">#REF!+#REF!+#REF!</definedName>
    <definedName name="SHARED_FORMULA_8_12_8_12_0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 xml:space="preserve">исключили слова </t>
        </r>
        <r>
          <rPr>
            <b/>
            <sz val="8"/>
            <color indexed="8"/>
            <rFont val="Tahoma"/>
            <family val="2"/>
          </rPr>
          <t>на участке</t>
        </r>
      </text>
    </comment>
    <comment ref="C25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исключили название ручья</t>
        </r>
      </text>
    </comment>
    <comment ref="C395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всместо Ухта-Вуктыл км 152 (место отдыха)</t>
        </r>
      </text>
    </comment>
  </commentList>
</comments>
</file>

<file path=xl/sharedStrings.xml><?xml version="1.0" encoding="utf-8"?>
<sst xmlns="http://schemas.openxmlformats.org/spreadsheetml/2006/main" count="638" uniqueCount="319">
  <si>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«Транспорт система сӧвмӧдӧм» Коми Республикаса Канму уджтас вынсьӧдӧм йылысь»                                                                                                                                                                                                          2011 во ӧшым тӧлысь 30 лунся 650 №-а Коми  Республикаса Веськӧдлан котырлӧн шуӧмӧ                                                                                                                                                                                                                                                                                                                        пыртӧм вежсьӧмъяс дорӧ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СОДТӦД                            </t>
  </si>
  <si>
    <t xml:space="preserve">" 8 Таблица </t>
  </si>
  <si>
    <t xml:space="preserve">Коми Республикаса регионса либӧ муниципалитетъяскостса тӧдчанлуна ӧтув вӧдитчана автомашина  туйяслӧн лыддьӧг,  кутшӧмъяслысь  стрӧитӧм (выльмӧдӧм) олӧмӧ пӧртӧм вылӧ тшӧтш пуктӧ сьӧмсӧ Коми Республикаса республиканскӧй сьӧмкудйысь сьӧмкудъя инвестицияяс тшӧт весьтӧ </t>
  </si>
  <si>
    <t>Д/в №</t>
  </si>
  <si>
    <t>Выль сикаласлӧм серти код
(ФК доп)</t>
  </si>
  <si>
    <t>Уджтасувлӧн ним, стрӧйба да объект</t>
  </si>
  <si>
    <t>Мощность (скрытая ячейка)</t>
  </si>
  <si>
    <t>Вын</t>
  </si>
  <si>
    <t>Стрӧитчӧмлӧн кадколаст</t>
  </si>
  <si>
    <t>Проектнӧй кабалауловӧн эмлун, кутшӧмлӧн эм госэкспертизалӧн эскӧдана кывкӧртӧд,
вӧчан во,
вынсьӧдан во</t>
  </si>
  <si>
    <t>Ӧнія донъясӧн объектлӧн ылӧсалӧм дон  (2013 во тӧвшӧр тӧлысь 1 лун  вылӧ состояние серти )/колана вояслӧн донъясын, сюрс шайт</t>
  </si>
  <si>
    <t>Вояс серти стрӧитчӧмӧ сьӧм  сетан йӧрыш, сюрс шайт</t>
  </si>
  <si>
    <t>Ставнас</t>
  </si>
  <si>
    <t xml:space="preserve">
2013 во  тӧвшӧр тӧлысь 1 лун  вылӧ  коляс</t>
  </si>
  <si>
    <t>2013 во</t>
  </si>
  <si>
    <t>2014 во</t>
  </si>
  <si>
    <t>2015 во</t>
  </si>
  <si>
    <t>12.00.00.000</t>
  </si>
  <si>
    <t xml:space="preserve">«ТРАНСПОРТ СИСТЕМА СӦВМӦДӦМ» КОМИ РЕСПУБЛИКАСА КАНМУ УДЖТАС </t>
  </si>
  <si>
    <t>395,176 / 1501,10</t>
  </si>
  <si>
    <t>СМР</t>
  </si>
  <si>
    <t>ПИР</t>
  </si>
  <si>
    <t>прочие</t>
  </si>
  <si>
    <t>12.01.00.000</t>
  </si>
  <si>
    <t>“Коми Республикаса транспорт инфраструктура да олысьясöс да экономика  транспортöн могмöдöм сöвмöдöм»  уджтасув</t>
  </si>
  <si>
    <t>НАЦИОНАЛЬНАЯ ЭКОНОМИКА</t>
  </si>
  <si>
    <t>Дорожное хозяйство (дорожные фонды)</t>
  </si>
  <si>
    <t>12.01.06.000</t>
  </si>
  <si>
    <t xml:space="preserve">Коми Республикаса регионса либӧ муниципалитетъяскостса тӧдчанлуна ӧтув вӧдитчана автомашина туйяс стрӧитӧм (выльмӧдӧм) </t>
  </si>
  <si>
    <t>СТРОИТЕЛЬСТВО</t>
  </si>
  <si>
    <t xml:space="preserve">Автомобильная дорога "Сыктывкар-Ухта-Печора-Усинск-Нарьян-Мар" </t>
  </si>
  <si>
    <t>Строительсво</t>
  </si>
  <si>
    <t>12.01.06.001</t>
  </si>
  <si>
    <t xml:space="preserve"> "Сыктывкар-Ухта-Печора-Усинск-Нарьян-Мар"   Серегов участок вылын -110 км автомашина туй стрӧитӧм</t>
  </si>
  <si>
    <t xml:space="preserve"> с 2001</t>
  </si>
  <si>
    <t xml:space="preserve">Коми Республикаса Юралысьлӧн 2000 вося урасьӧм тӧлысь 2 лунся 164-р №-а тшӧктӧм, Коми Республикаса туй агентстволӧн 2009 во косму тӧлысь 17 лунся 127 №-а тшӧктӧд </t>
  </si>
  <si>
    <t>12.01.06.002</t>
  </si>
  <si>
    <t xml:space="preserve"> "Сыктывкар-Ухта-Печора-Усинск-Нарьян-Мар"  Койты-Язьёль участок вылын автомашина туй стрӧитӧм</t>
  </si>
  <si>
    <t>с 1998</t>
  </si>
  <si>
    <t>Коми Республикаса Юралысьлӧн 1997 во косму тӧлысь 2 лунся 277-р №-а тшӧктӧм, Коми Республикаса туй агентстволӧн 2009 во косму тӧлысь 20 лунся 129 №-а тшӧктӧд</t>
  </si>
  <si>
    <t>12.01.06.003</t>
  </si>
  <si>
    <t xml:space="preserve"> "Сыктывкар-Ухта-Печора-Усинск-Нарьян-Мар" Керки  пос. -  Кабанты ю -Вис участок вылын  автомашина туй  стрӧитӧм</t>
  </si>
  <si>
    <t>38,11 / 157,10</t>
  </si>
  <si>
    <t>2008-2013</t>
  </si>
  <si>
    <t xml:space="preserve">Коми Республикаса туй агентстволӧн 2006 во рака тӧлысь 10 лунся 87 №-а   тшӧктӧд, Коми Республикаса туй агентстволӧн 2008 во урасьӧм тӧлысь 11 лунся 32 №-а тшӧктӧд  </t>
  </si>
  <si>
    <t>12.01.06.004</t>
  </si>
  <si>
    <t xml:space="preserve"> "Сыктывкар-Ухта-Печора-Усинск-Нарьян-Мар" Кабанты ю -Вис - Ичӧт Пера п. участок вылын автомашина туй стрӧитӧм</t>
  </si>
  <si>
    <t>23,185  /59,2</t>
  </si>
  <si>
    <t>2010-2013</t>
  </si>
  <si>
    <t xml:space="preserve"> "Коми Республикаса туй овмӧсӧн веськӧдлан комитетлӧн" 2004 во кӧч тӧлысь  КУ КР 27 лунся 38 №-а тшӧктӧд, Коми Республикаса туй агентстволӧн 2010 во кӧч тӧлысь 1 лунся 293 №-а тшӧктӧд </t>
  </si>
  <si>
    <t>12.01.06.005</t>
  </si>
  <si>
    <t xml:space="preserve"> "Сыктывкар-Ухта-Печора-Усинск-Нарьян-Мар"  Кӧджарӧм пос. - Чикшин пос. ПК0-ПК210 участок вылын  автомашина туй стрӧитӧм</t>
  </si>
  <si>
    <t>2008-2014</t>
  </si>
  <si>
    <t xml:space="preserve">Коми Республикаса туй агентстволӧн 2007 во моз тӧлысь 28 лунся 323 №-а тшӧктӧд, Коми Республикаса туй агентстволӧн 2008 во урасьӧм тӧлысь 26 лунся 46 №-а тшӧктӧд </t>
  </si>
  <si>
    <t>12.01.06.006</t>
  </si>
  <si>
    <t xml:space="preserve"> "Сыктывкар-Ухта-Печора-Усинск-Нарьян-Мар" Йираель пос. - Рыбница пос. участок вылын автомашина туй стрӧитӧм</t>
  </si>
  <si>
    <t>2015-2017</t>
  </si>
  <si>
    <t>12.01.06.007</t>
  </si>
  <si>
    <t xml:space="preserve"> "Сыктывкар-Ухта-Печора-Усинск-Нарьян-Мар"  Рыбница пос. - Кӧджарӧм пос.участок вылын автомашина туй стрӧитӧм</t>
  </si>
  <si>
    <t>12.01.06.008</t>
  </si>
  <si>
    <t xml:space="preserve"> "Сыктывкар-Ухта-Печора-Усинск-Нарьян-Мар" Акись пос. - Ошкуръя пос. участок вылын автомашина туй стрӧитӧм</t>
  </si>
  <si>
    <t>29,29 / 61,0</t>
  </si>
  <si>
    <t>1997-2014</t>
  </si>
  <si>
    <t xml:space="preserve">Коми Республикаса Юралысьлӧн 1996 во лӧддза-номъя тӧлысь 18 лунся 599-р №-а тшӧктӧм, Коми Республикаса туй агентстволӧн 2009 во урасьӧм тӧлысь 5 лунся 59 №-а тшӧктӧд </t>
  </si>
  <si>
    <t>12.01.06.009</t>
  </si>
  <si>
    <t xml:space="preserve"> "Сыктывкар-Ухта-Печора-Усинск-Наръян-Мар" Ошкуръя пос. - Усвавом пос.участок вылын автомашина туй стрӧитӧм</t>
  </si>
  <si>
    <t>11,352 / 77,78</t>
  </si>
  <si>
    <t>2005-2015</t>
  </si>
  <si>
    <r>
      <t xml:space="preserve"> </t>
    </r>
    <r>
      <rPr>
        <sz val="7"/>
        <rFont val="Times New Roman"/>
        <family val="1"/>
      </rPr>
      <t xml:space="preserve">"Коми Республикаса туй овмӧсӧн веськӧдлан комитетлӧн''  </t>
    </r>
    <r>
      <rPr>
        <sz val="7"/>
        <color indexed="8"/>
        <rFont val="Times New Roman"/>
        <family val="1"/>
      </rPr>
      <t xml:space="preserve">КУ КР </t>
    </r>
    <r>
      <rPr>
        <sz val="7"/>
        <rFont val="Times New Roman"/>
        <family val="1"/>
      </rPr>
      <t xml:space="preserve">2004 во кӧч тӧлысь 28 лунся 97 №-а тшӧктӧд, Коми Республикаса туй агентстволӧн 2009 во урасьӧм тӧлысь 12 лунся 72 №-а тшӧктӧд </t>
    </r>
  </si>
  <si>
    <t>Автомобильная дорога "Айкино-Кослан"</t>
  </si>
  <si>
    <t>12.01.06.010</t>
  </si>
  <si>
    <t xml:space="preserve"> "Айкатыла-Кослан"  Вежайка пос. - Еринь  пос. II пускӧвӧй комплекс участок вылын  автомашина туй стрӧитӧм</t>
  </si>
  <si>
    <t>2007-2013</t>
  </si>
  <si>
    <t xml:space="preserve">Коми Республикаса туй агентстволӧн 2008 во косму тӧлысь 7 лунся      138 №-а тшӧктӧд,                                                          Коми  Республикаса туй агентстволӧн 2012 во рака тӧлысь 21 лунся 94 № -а тшӧктӧд                                                                                                                                                       </t>
  </si>
  <si>
    <t>12.01.06.011</t>
  </si>
  <si>
    <t xml:space="preserve"> "Айкатыла-Кослан"  Еринь  пос.- Вож пос. участок вылын автомашина туй стрӧитӧм</t>
  </si>
  <si>
    <t>24,92 / 103,4</t>
  </si>
  <si>
    <t>2002-2013</t>
  </si>
  <si>
    <t>Коми Республикаса Веськӧдлан котырлӧн  2002 во йирым тӧлысь 30 лунся 515-р №-а тшӧктӧм,  Коми Республикаса туй агентстволӧн 2010 во  вӧльгым тӧлысь  3 лунся 358 №-а тшӧктӧд</t>
  </si>
  <si>
    <t>12.01.06.012</t>
  </si>
  <si>
    <t xml:space="preserve"> "Айкатыла-Кослан" Вож  пос. - Ёдва пос.участок вылын автомашина туй стрӧитӧм</t>
  </si>
  <si>
    <t>36,69 / 103,4</t>
  </si>
  <si>
    <t>2016-2019</t>
  </si>
  <si>
    <t>Автомобильная дорога «Ухта-Троицко-Печорск»</t>
  </si>
  <si>
    <t>12.01.06.013</t>
  </si>
  <si>
    <t xml:space="preserve"> «Ухта- Мылдін»  Сьӧдъю пос.- Чомкосаёль ю  участок вылын автомашина туй выльмӧдӧм</t>
  </si>
  <si>
    <t>2016-2017</t>
  </si>
  <si>
    <t>12.01.06.014</t>
  </si>
  <si>
    <t xml:space="preserve">  «Ухта-Мылдін» Чомкосаёль ю -   Лёк-Кӧм ю  вомӧн вуджан пос участок вылын автомашина туй выльмӧдӧм</t>
  </si>
  <si>
    <t>2014-2017</t>
  </si>
  <si>
    <t>12.01.06.015</t>
  </si>
  <si>
    <t xml:space="preserve"> «Ухта-Мылдін» 60+357 км –  60+393км автомашина туй выльмӧдӧм.  Лёк-Кӧм ю вомӧн пос</t>
  </si>
  <si>
    <t>0,4 / 50,2</t>
  </si>
  <si>
    <t>2013-2014</t>
  </si>
  <si>
    <t>12.01.06.016</t>
  </si>
  <si>
    <t>"Вятка'' автомашина туйсянь Ыб с. дорӧ  подъезд" автомашина туй стрӧитӧм</t>
  </si>
  <si>
    <t>12.01.06.017</t>
  </si>
  <si>
    <t>"Вятка"  0+000 км - 4+808 км автомашина туйсянь «Ыб с. дорӧ подъезд» автомашина туй выльмӧдӧм</t>
  </si>
  <si>
    <t>2012-2013</t>
  </si>
  <si>
    <t>12.01.06.018</t>
  </si>
  <si>
    <t xml:space="preserve"> "Печора (Кожва п.-сянь)-Усвавом-Усинск" автомашина туй вылын Лыжа ю вомӧн вуджан пос стрӧитӧм</t>
  </si>
  <si>
    <t>2,40  / 201,3 0</t>
  </si>
  <si>
    <t>2001-2016</t>
  </si>
  <si>
    <t xml:space="preserve">Коми Республикаса туй агентстволӧн 2009 во урасьӧм тӧлысь 5 лунся 58 №  тшӧктӧд,  Коми Республикаса туй агентстволӧн  2009 во рака тӧлысь 16 лунся 89 №-а тшӧктӧд  </t>
  </si>
  <si>
    <t>12.01.06.019</t>
  </si>
  <si>
    <t xml:space="preserve"> «Кулӧмдін-Керчомъя-Гайны» 34+100 км-34+214 км автомашина туйсянь «Керчомъя-Дзоль»  автомашина туй выльмӧдӧм. Прупт ю вомӧн  пос</t>
  </si>
  <si>
    <t>0 / 125,00</t>
  </si>
  <si>
    <t>0 / 126,30</t>
  </si>
  <si>
    <t xml:space="preserve">Коми Республикаса туй агентстволӧн 2012 во сора тӧлысь 26 лунся 333 №-а тшӧктӧд, Коми Республикаса туй агентстволӧн 2012 во  йирым тӧлысь 5 лунся 450 №-а тшӧктӧд </t>
  </si>
  <si>
    <t>Автомобильная дорога «Сыктывкар-Кудымкар-Пермь»</t>
  </si>
  <si>
    <t>12.01.06.020</t>
  </si>
  <si>
    <t xml:space="preserve">«Сыктывкар-Кудымкар-Перым»  Лопыдін гр. участок вылын автомашина туй стрӧитӧм - Коми-Перым автономнӧй кытшлӧн дорвизь </t>
  </si>
  <si>
    <t>40,15 / 109,40</t>
  </si>
  <si>
    <t>с 2000</t>
  </si>
  <si>
    <t xml:space="preserve">Коми Республикаса Юралысьлӧн 2000 во кӧч тӧлысь 27 лунся  1369-р  № -а тшӧктӧм, Коми Республикаса туй  агентстволӧн 2009 во косму тӧлысь 13 лунся   1130 №-а тшӧктӧд             </t>
  </si>
  <si>
    <t>12.01.06.021</t>
  </si>
  <si>
    <t xml:space="preserve"> "Вятка" М119-Вылыс Максаковка  автомашина туйлӧн 369 км участок вылын «Сыктывкар-Кудымкар-Перым»  автомашина туй стрӧитӧм</t>
  </si>
  <si>
    <t>26,807 / 123,55</t>
  </si>
  <si>
    <t>с 2003</t>
  </si>
  <si>
    <t>Коми Республикаса Юралысьлӧн 2000 во кӧч тӧлысь 13 лунся   1371-р №-а тшӧктӧм, Коми Республикаса туй  агентстволӧн 2009 во косму тӧлысь 20 лунся  131 №-а тшӧктӧд</t>
  </si>
  <si>
    <t>12.01.06.022</t>
  </si>
  <si>
    <t xml:space="preserve"> Сісьтыдін-Пыисдін участок вылын «Кослан-Латьюдін» автомашина туй стрӧитӧм</t>
  </si>
  <si>
    <t>с 1995</t>
  </si>
  <si>
    <t xml:space="preserve">Коми Республикаса Юралысьлӧн 1997 во косму тӧлысь 16 лунся 341-р №-а тшӧктӧм, Коми Республикаса туй агентстволӧн 2009 во косму тӧлысь 17 лунся 126 №-а тшӧктӧд </t>
  </si>
  <si>
    <t>12.01.06.023</t>
  </si>
  <si>
    <t xml:space="preserve"> «Трусов-Филиппов» 0 км-8 км участок вылын автомашина туй стрӧитӧм</t>
  </si>
  <si>
    <t xml:space="preserve">Коми Республикаса туй агентстволӧн 2009 во косму тӧлысь  20 лунся 128 №-а тшӧктӧд  </t>
  </si>
  <si>
    <t>12.01.06.024</t>
  </si>
  <si>
    <t xml:space="preserve"> "Кӧрткерӧс с. кытшола автомашина туй" автомашина туй стрӧитӧм</t>
  </si>
  <si>
    <t>с 1994</t>
  </si>
  <si>
    <t>Коми Республикаса туй агентстволӧн  2008 во косму тӧлысь 18 лунся  160 №-а тшӧктӧд, Коми Республикаса туй агентстволӧн 2013 во тӧвшӧр тӧлысь 21 лунся 15 №-а тшӧктӧд</t>
  </si>
  <si>
    <t>РЕКОНСТРУКЦИЯ АВТОДОРОГ 
(ИССКУСТВЕННЫЕ СООРУЖЕНИЯ)</t>
  </si>
  <si>
    <t>12.01.06.025</t>
  </si>
  <si>
    <t xml:space="preserve">  Сыктывкар  - Пузла - Крутӧй   278+818 км -  278+823 км участок вылын «Сыктывкар - Мылдін» автомашина туй выльмӧдӧм. Шор вомӧн пос</t>
  </si>
  <si>
    <t>0 / 17,00</t>
  </si>
  <si>
    <t>12.01.06.026</t>
  </si>
  <si>
    <t xml:space="preserve">  Сыктывкар  - Пузла - Крутӧй  283+460км -  283+462 км участок вылын «Сыктывкар - Мылдін» автомашина туй выльмӧдӧм. Шор вомӧн пос</t>
  </si>
  <si>
    <t>0 / 19,00</t>
  </si>
  <si>
    <t>12.01.06.027</t>
  </si>
  <si>
    <t xml:space="preserve"> «Усогорск - Благоев – Ёвкӧдж»  155 км -  158  км автомашина туй выльмӧдӧм</t>
  </si>
  <si>
    <t>12.01.06.028</t>
  </si>
  <si>
    <t xml:space="preserve"> «Усогорск - Благоев – Ёвкӧдж» 114+328 км - 114+334 км автомашина туй выльмӧдӧм. Шор вомӧн пос</t>
  </si>
  <si>
    <t>0 / 20,00</t>
  </si>
  <si>
    <t>12.01.06.029</t>
  </si>
  <si>
    <t xml:space="preserve"> «Усогорск - Благоев –Ёвкӧдж» 167+759  км - 167+790,6 км автомашина туй выльмӧдӧм. Северная Цебьюга ю вомӧн пос</t>
  </si>
  <si>
    <t>0 / 31,60</t>
  </si>
  <si>
    <t>12.01.06.030</t>
  </si>
  <si>
    <t xml:space="preserve"> «Кослан - Пыисдін - Латьюдін - Зубов»  47+538 км -  47+543 км автомашина туй выльмӧдӧм. Шор вомӧн пос</t>
  </si>
  <si>
    <t>0 / 16,20</t>
  </si>
  <si>
    <t>12.01.06.031</t>
  </si>
  <si>
    <t xml:space="preserve"> «Кослан - Пыисдін - Латьюдін - Зубов» км 48+761 - км 48+765 автомашина туй выльмӧдӧм. Шор вомӧн пос</t>
  </si>
  <si>
    <t>0 / 12,00</t>
  </si>
  <si>
    <t>12.01.06.032</t>
  </si>
  <si>
    <t xml:space="preserve"> «Кослан - Пыисдін - Латьюдін - Зубов» 49+770 км -  49+774 км автомашина туй выльмӧдӧм.  Шор вомӧн пос</t>
  </si>
  <si>
    <t>0 / 4,20</t>
  </si>
  <si>
    <t>12.01.06.033</t>
  </si>
  <si>
    <t>«Кослан - Пыисдін - Латьюдін - Зубов»  57+954 км - 57+959 км автомашина туй выльмӧдӧм. Шор вомӧн пос</t>
  </si>
  <si>
    <t>0 / 14,86</t>
  </si>
  <si>
    <t>12.01.06.034</t>
  </si>
  <si>
    <t>«Кослан - Пыисдін - Латьюдін - Зубов»  62+191 км -  62+197 км  автомашиана туй выльмӧдӧм. Шор вомӧн пос</t>
  </si>
  <si>
    <t>0 / 18,52</t>
  </si>
  <si>
    <t>12.01.06.035</t>
  </si>
  <si>
    <t>«Кослан - Пыисдін - Латьюдін - Зубов» 72+612 км - 72+616 км автомашина туй выльмӧдӧм. Шор вомӧн пос</t>
  </si>
  <si>
    <t>12.01.06.036</t>
  </si>
  <si>
    <t>«Кослан - Пыисдін - Латьюдін - Зубов»  76+873 км- 76+877 км автомашина туй выльмӧдӧм. Шор вомӧн пос</t>
  </si>
  <si>
    <t>0 / 4,30</t>
  </si>
  <si>
    <t>12.01.06.037</t>
  </si>
  <si>
    <t xml:space="preserve"> «Кослан - Пыисдін - Латьюдін - Зубов» 89+206 км -  89+221 км автомашина туй выльмӧдӧм. Шор вомӧн пос</t>
  </si>
  <si>
    <t>0 / 15,60</t>
  </si>
  <si>
    <t>12.01.06.038</t>
  </si>
  <si>
    <t>«Кослан - Пыисдін - Латьюдін - Зубов» 91+099 км -  91+116 км автомашина туй выльмӧдӧм. Шор вомӧн пос</t>
  </si>
  <si>
    <t>0 / 28,08</t>
  </si>
  <si>
    <t>12.01.06.039</t>
  </si>
  <si>
    <t xml:space="preserve"> «Буткан с. -  Усогорск ккп»  1+450 км - 1+455 км автомашина туй выльмӧдӧм. Шор вомӧн пос</t>
  </si>
  <si>
    <t>0 / 6,00</t>
  </si>
  <si>
    <t>12.01.06.040</t>
  </si>
  <si>
    <t xml:space="preserve"> «Буткан с.- Усогорск ккп» 17+060 км- 17+066 км автомашина туй выльмӧдӧм.   Сынъёль ю вомӧн пос</t>
  </si>
  <si>
    <t>0 / 18,00</t>
  </si>
  <si>
    <t>12.01.06.041</t>
  </si>
  <si>
    <t>"Визин - Кажым"  44+400 км -  44+408 км автомашина туйсянь «Койгорт – Нюдзпоска»  автомашина туй выльмӧдӧм.  Шор вомӧн пос</t>
  </si>
  <si>
    <t>0 / 24,00</t>
  </si>
  <si>
    <t>12.01.06.042</t>
  </si>
  <si>
    <t xml:space="preserve">  «Койдін - Кузъёль — Воктым – Ком»  54+800 км -  54+810 км автомашина туй выльмӧдӧм.   Важью ю вомӧн пос</t>
  </si>
  <si>
    <t>0 / 10,00</t>
  </si>
  <si>
    <t>12.01.06.044</t>
  </si>
  <si>
    <t xml:space="preserve"> «Йираёль – Изьва – Чилимдін» 96+830 км -  100+465 км автомашина туй выльмӧдӧм (югзьӧдӧм)</t>
  </si>
  <si>
    <t>12.01.06.045</t>
  </si>
  <si>
    <t>«Сыктывкар - Ухта - Печора - Усинск - Наръян-Мар» автомашина туйсянь  75+815км -  75+825 км участок вылын «Ракпас - Жигановка - Мещура» автомашина туй выльмӧдӧм. Шор вомӧн пос</t>
  </si>
  <si>
    <t>0 / 31,92</t>
  </si>
  <si>
    <t>12.01.06.046</t>
  </si>
  <si>
    <t xml:space="preserve"> «Сыктывкар - Ухта - Печора - Усинск - Наръян-Мар»  автомашина туйсянь  80+720 км - 80+726 км участок вылын «Ракпас - Жигановка – Мещура» автомашина туй выльмӧдӧм. Шор вомӧн пос</t>
  </si>
  <si>
    <t>0 / 25,00</t>
  </si>
  <si>
    <t>12.01.06.047</t>
  </si>
  <si>
    <t>«Сыктывкар - Ухта - Печора - Усинск - Нарьян-Мар»   90+095 км - 90+105 км участок вылын «Ракпас - Жигановка — Мещура» автомашина туй выльмӧдӧм. Шор вомӧн пос</t>
  </si>
  <si>
    <t>0 / 19,10</t>
  </si>
  <si>
    <t>12.01.06.048</t>
  </si>
  <si>
    <t xml:space="preserve"> «Сыктывкар - Ухта - Печора - Усинск - Нарьян-Мар» автомашина туйсянь   99+064 км -  99+299 км участок вылын «Ракпас - Жигановка – Мещура» автомашина туй выльмӧдӧм. Шор вомӧн посъяс</t>
  </si>
  <si>
    <t>0 / 29,10</t>
  </si>
  <si>
    <t>12.01.06.049</t>
  </si>
  <si>
    <t xml:space="preserve"> «Сыктывкар - Ухта - Печора - Усинск - Нарьян-Мар»  автомашина туйсянь 100+600 км -  100+620 км участок вылын «Ракпас - Жигановка – Мещура»  автомашина туй выльмӧдӧм. Шор вомӧн пос</t>
  </si>
  <si>
    <t>0 / 36,65</t>
  </si>
  <si>
    <t>12.01.06.050</t>
  </si>
  <si>
    <t xml:space="preserve"> «Сыктывкар - Ухта - Печора - Усинск - Нарьян-Мар»  автомашина туйсянь  101+710  км -  101+730 км участок вылын «Ракпас - Жигановка — Мещура» автомашина туй выльмӧдӧм. Шор вомӧн пос</t>
  </si>
  <si>
    <t>0 / 22,82</t>
  </si>
  <si>
    <t>12.01.06.051</t>
  </si>
  <si>
    <t xml:space="preserve"> "Вятка" автомашина туйсянь 5+000 км -  5+589 км участок вылын "Куниб - Волся - Ягдор" автомашина туй выльмӧдӧм </t>
  </si>
  <si>
    <t>0,589 / 0</t>
  </si>
  <si>
    <t>12.01.06.052</t>
  </si>
  <si>
    <t xml:space="preserve"> "Мылдін – Комсомольск – Якша"  68+095 км -  68+104 км автомашина туй выльмӧдӧм. Шор вомӧн пос</t>
  </si>
  <si>
    <t>0 / 9,0</t>
  </si>
  <si>
    <t>12.01.06.053</t>
  </si>
  <si>
    <t xml:space="preserve"> ”Мылдін – Комсомольск – Якша” автомашина туйсянь  10+064 км -  10+085 км "Ылыдздін с. дорӧ подъезд" автомашина туй выльмӧдӧм. Ручь-Ель ю вомӧн пос</t>
  </si>
  <si>
    <t>0 / 21,0</t>
  </si>
  <si>
    <t>12.01.06.054</t>
  </si>
  <si>
    <t xml:space="preserve"> "Усогорск — Благоев – Ёвкӧдж" 156+662 км -  156+666 км  автомашина туй выльмӧдӧм. Шор вомӧн пос</t>
  </si>
  <si>
    <t>0 / 4,5</t>
  </si>
  <si>
    <t>12.01.06.055</t>
  </si>
  <si>
    <t xml:space="preserve"> "Усогорск — Благоев – Ёвкӧдж"  167+421 км -  167+428 км автомашина туй выльмӧдӧм. Шор вомӧн пос</t>
  </si>
  <si>
    <t>0 / 6,8</t>
  </si>
  <si>
    <t>12.01.06.056</t>
  </si>
  <si>
    <t xml:space="preserve"> "Усогорск — Благоев – Ёвкӧдж"  172+581км -  172+593 км автомашина туй выльмӧдӧм. Шор вомӧн пос</t>
  </si>
  <si>
    <t>0 / 12,8</t>
  </si>
  <si>
    <t>12.01.06.057</t>
  </si>
  <si>
    <t xml:space="preserve"> "Кослан - Пыисдін - Латьюдін - Зубов"  76+400 км -  76+402 км автомашина туй выльмӧдӧм. Шор вомӧн пос</t>
  </si>
  <si>
    <t>0 / 2,55</t>
  </si>
  <si>
    <t>12.01.06.058</t>
  </si>
  <si>
    <t xml:space="preserve"> "Кослан - Пыисдін - Латьюдін – Зубов"  81+816 км -  81+824 км автомашина туй выльмӧдӧм. Шор вомӧн пос</t>
  </si>
  <si>
    <t>0 / 8,2</t>
  </si>
  <si>
    <t>12.01.06.059</t>
  </si>
  <si>
    <t xml:space="preserve"> "Кослан - Пыисдін - Латьюдін – Зубов" 88+319 км -  88+323 км автомашина туй выльмӧдӧм. Шор вомӧн пос</t>
  </si>
  <si>
    <t>0 / 4,8</t>
  </si>
  <si>
    <t>12.01.06.060</t>
  </si>
  <si>
    <t xml:space="preserve"> "Кажым – Вылыс Турунъю – Улыс Турунъю"  25+100 км -  25+106 км автомашина туй выльмӧдӧм. Узь ю вомӧн пос</t>
  </si>
  <si>
    <t>0 / 6,0</t>
  </si>
  <si>
    <t>12.01.06.061</t>
  </si>
  <si>
    <t xml:space="preserve"> "Изьва – Мокчой"  24+723 км -  24+732 км автомашина туйсянь "Сизяб – Мокчой – Кулим автомашина туй выльмӧдӧм. Шор вомӧн пос</t>
  </si>
  <si>
    <t>12.01.06.062</t>
  </si>
  <si>
    <t xml:space="preserve"> "Изьва – Мокчой" автомашина туйсянь Сизяб – Мокчой – Кулим'' 25+210 км -  25+219 км автомашина туй выльмӧдӧм. Шор вомӧн пос</t>
  </si>
  <si>
    <t>0 / 9,45</t>
  </si>
  <si>
    <t>12.01.06.063</t>
  </si>
  <si>
    <t xml:space="preserve"> «Сыктывкар - Ухта - Печора - Усинск - Нарьян-Мар"  автомашина туйсянь 74+796  км - 74+804 км "Ракпас - Жигановка – Мещура» автомашина туй выльмӧдӧм.  Шор вомӧн пос</t>
  </si>
  <si>
    <t>0 / 8,0</t>
  </si>
  <si>
    <t>12.01.06.064</t>
  </si>
  <si>
    <t xml:space="preserve"> «Сыктывкар - Ухта - Печора - Усинск - Нарьян-Мар" автомашина туйсянь   76+697 км - 76+703 км "Ракпас - Жигановка – Мещура» автомашина туй выльмӧдӧм. Шор вомӧн пос</t>
  </si>
  <si>
    <t>12.01.06.065</t>
  </si>
  <si>
    <t xml:space="preserve"> Сыктывкар  - Пузла - Крутӧй  261+310 км -  261+320 км участок вылын "Сыктывкар - Мылдін" автомашина туй выльмӧдӧм. Шор вомӧн пос</t>
  </si>
  <si>
    <t>0 / 9,75</t>
  </si>
  <si>
    <t>12.01.06.066</t>
  </si>
  <si>
    <t>«Сыктывкар-Ухта-Печора-Усинск-Нарьян-Мар»  Сыктывкар-Ухта участок вылын"   81+408 км  автомашина туйті  Ачим ю вомӧн поса вуджанін стрӧитӧм (уджъяс помалӧм)</t>
  </si>
  <si>
    <t>1,32 / 75,3</t>
  </si>
  <si>
    <t>2011-2013</t>
  </si>
  <si>
    <t>Коми Республикаса туй агентстволӧн 2010 во  ӧшым тӧлысь 28 лунся 433 №-а тшӧктӧд</t>
  </si>
  <si>
    <t>12.01.06.067</t>
  </si>
  <si>
    <t>"Визин-Кажым" автомашина туйлӧн 136 км вылын Кажым ю вомӧн пос стрӧитӧм</t>
  </si>
  <si>
    <t>0 / 46,1</t>
  </si>
  <si>
    <t xml:space="preserve">Коми Республикаса туй агентстволӧн 2013 во тӧвшӧр тӧлысь 21 лунся  21 №-а тшӧктӧд </t>
  </si>
  <si>
    <t>12.01.06.068</t>
  </si>
  <si>
    <t>«Сыктывкар-Ухта-Печора-Усинск-Нарьян-Мар» автомашина туйсянь  7+677 км - 7+695 км участок вылын  "Чернореченский скп - Вожаёль дорӧ матыстчанін " автомашина туй выльмӧдӧм.  Кылтовка ю вомӧн пос</t>
  </si>
  <si>
    <t>0 / 25,57</t>
  </si>
  <si>
    <t>0 / 27,57</t>
  </si>
  <si>
    <t xml:space="preserve">Коми Республикаса туй агентстволӧн 2012 во сора тӧлысь 5 лунся 295 №-а тшӧктӧд </t>
  </si>
  <si>
    <t>12.01.06.069</t>
  </si>
  <si>
    <t>«Кажым- Вылыс Турунъю - Улыс Турунъю» 37+681 км - 37+719 км участок вылын  автомашина туй выльмӧдӧм.  Турунъя ю вомӧн пос</t>
  </si>
  <si>
    <t>0 / 29,1</t>
  </si>
  <si>
    <t xml:space="preserve"> Коми Республикаса туй агентстволӧн  2012 во ӧшым тӧлысь 24 лунся  522 №-а тшӧктӧд </t>
  </si>
  <si>
    <t>12.01.06.070</t>
  </si>
  <si>
    <t>«Усогорск-Благоев-Ёвкӧдж»   178+100 км-178+107 км участок вылын автомашина туй выльмӧдӧм. Шор вомӧн пос</t>
  </si>
  <si>
    <t xml:space="preserve"> Коми Республикаса туй агентстволӧн 2012 во косму тӧлысь 25 лунся  162 № тшӧктӧд </t>
  </si>
  <si>
    <t>12.01.06.071</t>
  </si>
  <si>
    <t>"Сыктывкар - Ухта - Печора - Усинск - Нарьян-Мар" автомашина туйсянь  88+195км - 88+208 км участок вылын "Ракпас - Жигановка - Мещура" автомашина туй выльмӧдӧм. Шор вомӧн пос</t>
  </si>
  <si>
    <t>0 / 36,5</t>
  </si>
  <si>
    <t xml:space="preserve"> Коми Республикаса туй агентстволӧн 2013 во урасьӧм тӧлысь 21 лунся 86 №-а тшӧктӧд</t>
  </si>
  <si>
    <t>12.01.06.072</t>
  </si>
  <si>
    <t xml:space="preserve"> «Кулӧдін -Керчомъя-Гайны»  автомашина туйсянь  16+840 км-16+848 км участок вылын "Зимстан - Улыс Воч - Вылыс Воч" автомашина туй выльмӧдӧм. Шор вомӧн пос</t>
  </si>
  <si>
    <t>0 /16,68</t>
  </si>
  <si>
    <t xml:space="preserve"> Коми Республикаса туй агентстволӧн 2012 во ӧшым тӧлысь 14 лунся  511 №-а тшӧктӧд</t>
  </si>
  <si>
    <t>12.01.06.073</t>
  </si>
  <si>
    <t xml:space="preserve"> "Кослан" кӧрт туй станция дорӧ матыстчанін - Разыб скп."  3+687 км -  3+691 км автомашина туй выльмӧдӧм. Шор вомӧн пос</t>
  </si>
  <si>
    <t>12.01.06.074</t>
  </si>
  <si>
    <t xml:space="preserve"> "Койдін-Кузьёль-Воктым-Ком"  45+444 км -  45+456 км автомашина туй выльмӧдӧм. Шор вомӧн пос</t>
  </si>
  <si>
    <t>12.01.07.000</t>
  </si>
  <si>
    <t>Регионса либӧ муниципалитетъяскостса ӧтув вӧдитчана автомашина туйяс уджалігкежлӧ дасьтӧм да туй могмӧдан объектъяс сӧвмӧдӧмын отсӧг сетӧм</t>
  </si>
  <si>
    <t>МЕСТА ОТДЫХА</t>
  </si>
  <si>
    <t>12.01.07.001</t>
  </si>
  <si>
    <t xml:space="preserve"> Сыктывкар - Пузла - Крутӧй  180 км участок вылын «Сыктывкар - Мылдін» автомашина туй выльмӧдӧм (шойччанін) </t>
  </si>
  <si>
    <t>12.01.07.002</t>
  </si>
  <si>
    <t xml:space="preserve"> Сыктывкар - Пузла - Крутӧй  34 км участок вылын «Сыктывкар - Мылдін»  автомашина туй выльмӧдӧм (шойччанін)</t>
  </si>
  <si>
    <t>12.01.07.003</t>
  </si>
  <si>
    <t xml:space="preserve"> Сыктывкар - Пузла - Крутӧй   94 км участок вылын «Сыктывкар - Мылдін» автомашина туй выльмӧдӧм  (шоччанін) </t>
  </si>
  <si>
    <t>12.01.07.004</t>
  </si>
  <si>
    <t xml:space="preserve"> Сыктывкар - Пузла - Крутӧй  124 км участок вылын  «Сыктывкар - Мылдін» автомашина туй выльмӧдӧм (шойччанін)</t>
  </si>
  <si>
    <t>12.01.07.005</t>
  </si>
  <si>
    <t xml:space="preserve"> «Визин -  Кажым»  55  км автомашина туй выльмӧдӧм (шойччанін)   </t>
  </si>
  <si>
    <t>12.01.07.006</t>
  </si>
  <si>
    <t xml:space="preserve"> «Визин -  Кажым» 136 км автомашина туй выльмӧдӧм (шойччанін)</t>
  </si>
  <si>
    <t>12.01.07.007</t>
  </si>
  <si>
    <t xml:space="preserve"> «Ухта - Вуктыл»  23  км автомашина туй выльмӧдӧм (шоччанін) </t>
  </si>
  <si>
    <t>12.01.07.008</t>
  </si>
  <si>
    <t xml:space="preserve">  Сыктывкар-Ухта 310 км участок вылын  «Сыктывкар-Ухта-Печора-Усинск-Нарьян-Мар» автомашина туй выльмӧдӧм (шойччанін)</t>
  </si>
  <si>
    <t>12.01.07.010</t>
  </si>
  <si>
    <t>«Йираёль - Изьва - Чилимдін»  8 км автомашина туй выльмӧдӧм (шойччанін)</t>
  </si>
  <si>
    <t>12.01.07.011</t>
  </si>
  <si>
    <t xml:space="preserve"> «Йираёль - Изьва - Чилимдін»  42 км автомашина туй выльмӧдӧм(шойччанін) </t>
  </si>
  <si>
    <t>12.01.07.012</t>
  </si>
  <si>
    <t xml:space="preserve">  Сыктывкар - Ухта  132 км участок вылын «Сыктывкар - Ухта - Печора - Усинск - Нарьян-Мар» автомашина туй выльмӧдӧм (шойччанін)</t>
  </si>
  <si>
    <t xml:space="preserve">Коми Республикаса туй агентстволӧн 2012 во ӧшым тӧлысь 27 лунся 533 №-а тшӧктӧд  </t>
  </si>
  <si>
    <t>12.01.07.013</t>
  </si>
  <si>
    <t xml:space="preserve">   Сыктывкар - Ухта 249  км участок вылын «Сыктывкар - Ухта - Печора - Усинск - Нарьян-Мар» автомашина туй выльмӧдӧм (шойччанін)</t>
  </si>
  <si>
    <t>12.01.07.014</t>
  </si>
  <si>
    <t xml:space="preserve">  Сыктывкар - Ухта 45  км участок вылын «Сыктывкар - Ухта - Печора - Усинск - Нарьян-Мар» автомашина туй выльмӧдӧм (шойччанін)</t>
  </si>
  <si>
    <t>12.01.07.015</t>
  </si>
  <si>
    <t xml:space="preserve">  "Вятка"  автомашина туйсянь 67 км «Занулье - Матвеевскӧй - Гар – Коржинскӧй» автомашина туй выльмӧдӧм (шойччанін) </t>
  </si>
  <si>
    <t>12.01.07.016</t>
  </si>
  <si>
    <t xml:space="preserve"> «Усвавом – Харьягинскӧй»  0+000 км автомашина туй выльмӧдӧм (шойччанін) </t>
  </si>
  <si>
    <t>12.01.07.017</t>
  </si>
  <si>
    <t>«Усвавом – Харьягинскӧй»  42  км автомашина туй выльмӧдӧм  (шойччанін)</t>
  </si>
  <si>
    <t>12.01.07.018</t>
  </si>
  <si>
    <t xml:space="preserve"> «Вуктыл кар дорӧ пыранін»  128 км автомашина туй выльмӧдӧм (шойччанін)</t>
  </si>
  <si>
    <t>".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</si>
</sst>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0"/>
    <numFmt numFmtId="166" formatCode="@"/>
    <numFmt numFmtId="167" formatCode="0.000"/>
    <numFmt numFmtId="168" formatCode="#,##0.00"/>
    <numFmt numFmtId="169" formatCode="#,##0.00000"/>
    <numFmt numFmtId="170" formatCode="0.00"/>
    <numFmt numFmtId="171" formatCode="MM/YY"/>
    <numFmt numFmtId="172" formatCode="#,##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 Cyr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7">
    <xf numFmtId="164" fontId="0" fillId="0" borderId="0" xfId="0" applyAlignment="1">
      <alignment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0" xfId="0" applyFont="1" applyFill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4" fontId="11" fillId="0" borderId="0" xfId="0" applyFont="1" applyFill="1" applyAlignment="1">
      <alignment/>
    </xf>
    <xf numFmtId="166" fontId="14" fillId="0" borderId="1" xfId="0" applyNumberFormat="1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/>
    </xf>
    <xf numFmtId="164" fontId="15" fillId="0" borderId="1" xfId="0" applyFont="1" applyFill="1" applyBorder="1" applyAlignment="1">
      <alignment horizontal="justify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16" fillId="0" borderId="1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5" fontId="17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19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4" fontId="20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 wrapText="1"/>
    </xf>
    <xf numFmtId="164" fontId="23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1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20" applyFont="1" applyFill="1" applyBorder="1" applyAlignment="1">
      <alignment horizontal="left" vertical="center" wrapText="1"/>
      <protection/>
    </xf>
    <xf numFmtId="170" fontId="20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71" fontId="9" fillId="0" borderId="1" xfId="0" applyNumberFormat="1" applyFont="1" applyFill="1" applyBorder="1" applyAlignment="1">
      <alignment horizontal="center" vertical="center"/>
    </xf>
    <xf numFmtId="164" fontId="18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left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12" fillId="0" borderId="2" xfId="0" applyFont="1" applyFill="1" applyBorder="1" applyAlignment="1">
      <alignment horizontal="left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left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workbookViewId="0" topLeftCell="C1">
      <selection activeCell="A1" sqref="A1"/>
    </sheetView>
  </sheetViews>
  <sheetFormatPr defaultColWidth="9.140625" defaultRowHeight="15" customHeight="1" outlineLevelRow="2"/>
  <cols>
    <col min="1" max="1" width="3.8515625" style="1" customWidth="1"/>
    <col min="2" max="2" width="10.28125" style="1" customWidth="1"/>
    <col min="3" max="3" width="63.57421875" style="2" customWidth="1"/>
    <col min="4" max="4" width="0" style="2" hidden="1" customWidth="1"/>
    <col min="5" max="5" width="7.28125" style="2" customWidth="1"/>
    <col min="6" max="6" width="9.140625" style="2" customWidth="1"/>
    <col min="7" max="7" width="15.140625" style="2" customWidth="1"/>
    <col min="8" max="8" width="8.421875" style="2" customWidth="1"/>
    <col min="9" max="9" width="11.57421875" style="2" customWidth="1"/>
    <col min="10" max="10" width="9.421875" style="2" customWidth="1"/>
    <col min="11" max="11" width="9.8515625" style="2" customWidth="1"/>
    <col min="12" max="12" width="8.7109375" style="2" customWidth="1"/>
    <col min="13" max="13" width="19.7109375" style="2" customWidth="1"/>
    <col min="14" max="16384" width="9.140625" style="2" customWidth="1"/>
  </cols>
  <sheetData>
    <row r="1" spans="1:12" ht="12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1:12" ht="15" customHeight="1">
      <c r="K2" s="4" t="s">
        <v>1</v>
      </c>
      <c r="L2" s="4"/>
    </row>
    <row r="3" spans="1:12" ht="4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49.5" customHeight="1">
      <c r="A5" s="6" t="s">
        <v>3</v>
      </c>
      <c r="B5" s="6" t="s">
        <v>4</v>
      </c>
      <c r="C5" s="6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6" t="s">
        <v>10</v>
      </c>
      <c r="I5" s="6"/>
      <c r="J5" s="6" t="s">
        <v>11</v>
      </c>
      <c r="K5" s="6"/>
      <c r="L5" s="6"/>
    </row>
    <row r="6" spans="1:12" ht="60" customHeight="1">
      <c r="A6" s="6"/>
      <c r="B6" s="6"/>
      <c r="C6" s="6"/>
      <c r="D6" s="7"/>
      <c r="E6" s="8"/>
      <c r="F6" s="8"/>
      <c r="G6" s="8"/>
      <c r="H6" s="9" t="s">
        <v>12</v>
      </c>
      <c r="I6" s="8" t="s">
        <v>13</v>
      </c>
      <c r="J6" s="6" t="s">
        <v>14</v>
      </c>
      <c r="K6" s="6" t="s">
        <v>15</v>
      </c>
      <c r="L6" s="6" t="s">
        <v>16</v>
      </c>
    </row>
    <row r="7" spans="1:12" s="12" customFormat="1" ht="19.5" customHeight="1">
      <c r="A7" s="10">
        <v>1</v>
      </c>
      <c r="B7" s="10">
        <v>2</v>
      </c>
      <c r="C7" s="10">
        <v>3</v>
      </c>
      <c r="D7" s="10"/>
      <c r="E7" s="10">
        <v>4</v>
      </c>
      <c r="F7" s="10">
        <v>5</v>
      </c>
      <c r="G7" s="10">
        <v>6</v>
      </c>
      <c r="H7" s="10">
        <v>7</v>
      </c>
      <c r="I7" s="11">
        <v>8</v>
      </c>
      <c r="J7" s="10">
        <v>9</v>
      </c>
      <c r="K7" s="10">
        <v>10</v>
      </c>
      <c r="L7" s="10">
        <v>11</v>
      </c>
    </row>
    <row r="8" spans="1:12" ht="40.5" customHeight="1">
      <c r="A8" s="13"/>
      <c r="B8" s="14" t="s">
        <v>17</v>
      </c>
      <c r="C8" s="15" t="s">
        <v>18</v>
      </c>
      <c r="D8" s="16"/>
      <c r="E8" s="16" t="s">
        <v>19</v>
      </c>
      <c r="F8" s="14"/>
      <c r="G8" s="14"/>
      <c r="H8" s="17">
        <f>H22+H131+H330</f>
        <v>16747401.563659998</v>
      </c>
      <c r="I8" s="17">
        <f>I22+I131+I330</f>
        <v>12131977.479999999</v>
      </c>
      <c r="J8" s="17">
        <f>J22+J131+J330</f>
        <v>1877945.972</v>
      </c>
      <c r="K8" s="17">
        <f>K22+K131+K330</f>
        <v>889694.6470000001</v>
      </c>
      <c r="L8" s="17">
        <f>L22+L131+L330</f>
        <v>1218347.8690000002</v>
      </c>
    </row>
    <row r="9" spans="1:12" s="21" customFormat="1" ht="15" customHeight="1" hidden="1" outlineLevel="1">
      <c r="A9" s="18"/>
      <c r="B9" s="18"/>
      <c r="C9" s="19" t="s">
        <v>20</v>
      </c>
      <c r="D9" s="18"/>
      <c r="E9" s="18"/>
      <c r="F9" s="18"/>
      <c r="G9" s="18"/>
      <c r="H9" s="20" t="e">
        <f>NA()</f>
        <v>#N/A</v>
      </c>
      <c r="I9" s="20" t="e">
        <f>NA()</f>
        <v>#N/A</v>
      </c>
      <c r="J9" s="20" t="e">
        <f>NA()</f>
        <v>#N/A</v>
      </c>
      <c r="K9" s="20" t="e">
        <f>NA()</f>
        <v>#N/A</v>
      </c>
      <c r="L9" s="20" t="e">
        <f>NA()</f>
        <v>#N/A</v>
      </c>
    </row>
    <row r="10" spans="1:12" s="21" customFormat="1" ht="15" customHeight="1" hidden="1" outlineLevel="1">
      <c r="A10" s="18"/>
      <c r="B10" s="18"/>
      <c r="C10" s="22" t="s">
        <v>21</v>
      </c>
      <c r="D10" s="18"/>
      <c r="E10" s="18"/>
      <c r="F10" s="18"/>
      <c r="G10" s="18"/>
      <c r="H10" s="20" t="e">
        <f>NA()</f>
        <v>#N/A</v>
      </c>
      <c r="I10" s="20" t="e">
        <f>NA()</f>
        <v>#N/A</v>
      </c>
      <c r="J10" s="20" t="e">
        <f>NA()</f>
        <v>#N/A</v>
      </c>
      <c r="K10" s="20" t="e">
        <f>NA()</f>
        <v>#N/A</v>
      </c>
      <c r="L10" s="20" t="e">
        <f>NA()</f>
        <v>#N/A</v>
      </c>
    </row>
    <row r="11" spans="1:12" s="21" customFormat="1" ht="15" customHeight="1" hidden="1" outlineLevel="1">
      <c r="A11" s="18"/>
      <c r="B11" s="18"/>
      <c r="C11" s="22" t="s">
        <v>22</v>
      </c>
      <c r="D11" s="18"/>
      <c r="E11" s="18"/>
      <c r="F11" s="18"/>
      <c r="G11" s="18"/>
      <c r="H11" s="20" t="e">
        <f>NA()</f>
        <v>#N/A</v>
      </c>
      <c r="I11" s="20" t="e">
        <f>NA()</f>
        <v>#N/A</v>
      </c>
      <c r="J11" s="20" t="e">
        <f>NA()</f>
        <v>#N/A</v>
      </c>
      <c r="K11" s="20" t="e">
        <f>NA()</f>
        <v>#N/A</v>
      </c>
      <c r="L11" s="20" t="e">
        <f>NA()</f>
        <v>#N/A</v>
      </c>
    </row>
    <row r="12" spans="1:12" ht="15" customHeight="1" hidden="1" outlineLevel="1">
      <c r="A12" s="13"/>
      <c r="B12" s="13"/>
      <c r="C12" s="2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48.75" customHeight="1">
      <c r="A13" s="13"/>
      <c r="B13" s="14" t="s">
        <v>23</v>
      </c>
      <c r="C13" s="24" t="s">
        <v>24</v>
      </c>
      <c r="D13" s="16"/>
      <c r="E13" s="16"/>
      <c r="F13" s="13"/>
      <c r="G13" s="13"/>
      <c r="H13" s="25">
        <f>H14</f>
        <v>16747401.563659998</v>
      </c>
      <c r="I13" s="25">
        <f>I14</f>
        <v>12131977.48</v>
      </c>
      <c r="J13" s="25">
        <f>J14</f>
        <v>1877945.972</v>
      </c>
      <c r="K13" s="25">
        <f>K14</f>
        <v>889694.6470000001</v>
      </c>
      <c r="L13" s="25">
        <f>L14</f>
        <v>1218347.8690000002</v>
      </c>
    </row>
    <row r="14" spans="1:12" ht="17.25" customHeight="1" hidden="1" outlineLevel="1">
      <c r="A14" s="13"/>
      <c r="B14" s="13"/>
      <c r="C14" s="23" t="s">
        <v>25</v>
      </c>
      <c r="D14" s="13"/>
      <c r="E14" s="13"/>
      <c r="F14" s="13"/>
      <c r="G14" s="13"/>
      <c r="H14" s="26">
        <f>H15</f>
        <v>16747401.563659998</v>
      </c>
      <c r="I14" s="26">
        <f>I15</f>
        <v>12131977.48</v>
      </c>
      <c r="J14" s="26">
        <f>J15</f>
        <v>1877945.972</v>
      </c>
      <c r="K14" s="26">
        <f>K15</f>
        <v>889694.6470000001</v>
      </c>
      <c r="L14" s="26">
        <f>L15</f>
        <v>1218347.8690000002</v>
      </c>
    </row>
    <row r="15" spans="1:12" ht="15" customHeight="1" hidden="1" outlineLevel="1">
      <c r="A15" s="13"/>
      <c r="B15" s="13"/>
      <c r="C15" s="23" t="s">
        <v>26</v>
      </c>
      <c r="D15" s="13"/>
      <c r="E15" s="13"/>
      <c r="F15" s="13"/>
      <c r="G15" s="13"/>
      <c r="H15" s="26">
        <f>H16+H329</f>
        <v>16747401.563659998</v>
      </c>
      <c r="I15" s="26">
        <f>I16+I329</f>
        <v>12131977.48</v>
      </c>
      <c r="J15" s="26">
        <f>J16+J329</f>
        <v>1877945.972</v>
      </c>
      <c r="K15" s="26">
        <f>K16+K329</f>
        <v>889694.6470000001</v>
      </c>
      <c r="L15" s="26">
        <f>L16+L329</f>
        <v>1218347.8690000002</v>
      </c>
    </row>
    <row r="16" spans="1:12" ht="52.5" customHeight="1">
      <c r="A16" s="13"/>
      <c r="B16" s="14" t="s">
        <v>27</v>
      </c>
      <c r="C16" s="15" t="s">
        <v>28</v>
      </c>
      <c r="D16" s="13"/>
      <c r="E16" s="13"/>
      <c r="F16" s="13"/>
      <c r="G16" s="13"/>
      <c r="H16" s="25">
        <f>H17+H131</f>
        <v>16643195.584659997</v>
      </c>
      <c r="I16" s="25">
        <f>I17+I131</f>
        <v>12031647.731</v>
      </c>
      <c r="J16" s="25">
        <f>J17+J131</f>
        <v>1856816.223</v>
      </c>
      <c r="K16" s="25">
        <f>K17+K131</f>
        <v>841694.6470000001</v>
      </c>
      <c r="L16" s="25">
        <f>L17+L131</f>
        <v>1186347.8690000002</v>
      </c>
    </row>
    <row r="17" spans="1:12" s="28" customFormat="1" ht="26.25" customHeight="1" hidden="1" outlineLevel="1">
      <c r="A17" s="14"/>
      <c r="B17" s="14"/>
      <c r="C17" s="27" t="s">
        <v>29</v>
      </c>
      <c r="D17" s="14"/>
      <c r="E17" s="14"/>
      <c r="F17" s="14"/>
      <c r="G17" s="14"/>
      <c r="H17" s="25">
        <f>H18+H59+H75+H91+H95+H99+H103+H107+H119+H123+H127</f>
        <v>16304812.438659998</v>
      </c>
      <c r="I17" s="25">
        <f>I18+I59+I75+I91+I95+I99+I103+I107+I119+I123+I127</f>
        <v>11746267.57</v>
      </c>
      <c r="J17" s="25">
        <f>J18+J59+J75+J91+J95+J99+J103+J107+J119+J123+J127</f>
        <v>1627421.384</v>
      </c>
      <c r="K17" s="25">
        <f>K18+K59+K75+K91+K95+K99+K103+K107+K119+K123+K127</f>
        <v>796234.4430000001</v>
      </c>
      <c r="L17" s="25">
        <f>L18+L59+L75+L91+L95+L99+L103+L107+L119+L123+L127</f>
        <v>1157347.8690000002</v>
      </c>
    </row>
    <row r="18" spans="1:12" s="28" customFormat="1" ht="37.5" customHeight="1" hidden="1" outlineLevel="1">
      <c r="A18" s="13"/>
      <c r="B18" s="14"/>
      <c r="C18" s="15" t="s">
        <v>30</v>
      </c>
      <c r="D18" s="14"/>
      <c r="E18" s="14"/>
      <c r="F18" s="14"/>
      <c r="G18" s="14"/>
      <c r="H18" s="25">
        <f>H23+H27+H31+H35+H39+H43+H47+H51+H55</f>
        <v>7562228.834</v>
      </c>
      <c r="I18" s="25">
        <f>I23+I27+I31+I35+I39+I43+I47+I51+I55</f>
        <v>4027628.7430000002</v>
      </c>
      <c r="J18" s="25">
        <f>J23+J27+J31+J35+J39+J43+J47+J51+J55</f>
        <v>506615.009</v>
      </c>
      <c r="K18" s="25">
        <f>K23+K27+K31+K35+K39+K43+K47+K51+K55</f>
        <v>377460.31700000004</v>
      </c>
      <c r="L18" s="25">
        <f>L23+L27+L31+L35+L39+L43+L47+L51+L55</f>
        <v>633740.368</v>
      </c>
    </row>
    <row r="19" spans="1:12" ht="15" customHeight="1" hidden="1" outlineLevel="1">
      <c r="A19" s="13"/>
      <c r="B19" s="13"/>
      <c r="C19" s="19" t="s">
        <v>20</v>
      </c>
      <c r="D19" s="13"/>
      <c r="E19" s="13"/>
      <c r="F19" s="13"/>
      <c r="G19" s="13"/>
      <c r="H19" s="29">
        <f>H24+H28+H32+H36+H40+H44+H48+H52+H56</f>
        <v>7488074.834</v>
      </c>
      <c r="I19" s="29">
        <f>I24+I28+I32+I36+I40+I44+I48+I52+I56</f>
        <v>3953474.7430000002</v>
      </c>
      <c r="J19" s="29">
        <f>J24+J28+J32+J36+J40+J44+J48+J52+J56</f>
        <v>506522.409</v>
      </c>
      <c r="K19" s="29">
        <f>K24+K28+K32+K36+K40+K44+K48+K52+K56</f>
        <v>353876.717</v>
      </c>
      <c r="L19" s="29">
        <f>L24+L28+L32+L36+L40+L44+L48+L52+L56</f>
        <v>584738.768</v>
      </c>
    </row>
    <row r="20" spans="1:12" ht="15" customHeight="1" hidden="1" outlineLevel="1">
      <c r="A20" s="13"/>
      <c r="B20" s="13"/>
      <c r="C20" s="22" t="s">
        <v>21</v>
      </c>
      <c r="D20" s="13"/>
      <c r="E20" s="13"/>
      <c r="F20" s="13"/>
      <c r="G20" s="13"/>
      <c r="H20" s="29">
        <f>H25+H29+H33+H37+H41+H45+H49+H53+H57</f>
        <v>74154</v>
      </c>
      <c r="I20" s="29">
        <f>I25+I29+I33+I37+I41+I45+I49+I53+I57</f>
        <v>74154</v>
      </c>
      <c r="J20" s="29">
        <f>J25+J29+J33+J37+J41+J45+J49+J53+J57</f>
        <v>0</v>
      </c>
      <c r="K20" s="29">
        <f>K25+K29+K33+K37+K41+K45+K49+K53+K57</f>
        <v>23582</v>
      </c>
      <c r="L20" s="29">
        <f>L25+L29+L33+L37+L41+L45+L49+L53+L57</f>
        <v>49000</v>
      </c>
    </row>
    <row r="21" spans="1:12" ht="15" customHeight="1" hidden="1" outlineLevel="1">
      <c r="A21" s="13"/>
      <c r="B21" s="13"/>
      <c r="C21" s="22" t="s">
        <v>22</v>
      </c>
      <c r="D21" s="13"/>
      <c r="E21" s="13"/>
      <c r="F21" s="13"/>
      <c r="G21" s="13"/>
      <c r="H21" s="29">
        <f>H26+H30+H34+H38+H42+H46+H50+H54+H58</f>
        <v>0</v>
      </c>
      <c r="I21" s="29">
        <f>I26+I30+I34+I38+I42+I46+I50+I54+I58</f>
        <v>0</v>
      </c>
      <c r="J21" s="29">
        <f>J26+J30+J34+J38+J42+J46+J50+J54+J58</f>
        <v>1.6</v>
      </c>
      <c r="K21" s="29">
        <f>K26+K30+K34+K38+K42+K46+K50+K54+K58</f>
        <v>1.6</v>
      </c>
      <c r="L21" s="29">
        <f>L26+L30+L34+L38+L42+L46+L50+L54+L58</f>
        <v>1.6</v>
      </c>
    </row>
    <row r="22" spans="1:12" ht="23.25" customHeight="1" hidden="1" outlineLevel="1">
      <c r="A22" s="13"/>
      <c r="B22" s="13"/>
      <c r="C22" s="30" t="s">
        <v>31</v>
      </c>
      <c r="D22" s="13"/>
      <c r="E22" s="13"/>
      <c r="F22" s="13"/>
      <c r="G22" s="13"/>
      <c r="H22" s="25">
        <f>H23+H27+H31+H35+H39+H43+H47+H51+H55+H63+H67+H71+H79+H83+H87+H91+H95+H99+H103+H111+H115+H119+H123+H127</f>
        <v>16304812.438659998</v>
      </c>
      <c r="I22" s="25">
        <f>I23+I27+I31+I35+I39+I43+I47+I51+I55+I63+I67+I71+I79+I83+I87+I91+I95+I99+I103+I111+I115+I119+I123+I127</f>
        <v>11746267.569999998</v>
      </c>
      <c r="J22" s="25">
        <f>J23+J27+J31+J35+J39+J43+J47+J51+J55+J63+J67+J71+J79+J83+J87+J91+J95+J99+J103+J111+J115+J119+J123+J127</f>
        <v>1627421.384</v>
      </c>
      <c r="K22" s="25">
        <f>K23+K27+K31+K35+K39+K43+K47+K51+K55+K63+K67+K71+K79+K83+K87+K91+K95+K99+K103+K111+K115+K119+K123+K127</f>
        <v>796234.4430000001</v>
      </c>
      <c r="L22" s="25">
        <f>L23+L27+L31+L35+L39+L43+L47+L51+L55+L63+L67+L71+L79+L83+L87+L91+L95+L99+L103+L111+L115+L119+L123+L127</f>
        <v>1157347.8690000002</v>
      </c>
    </row>
    <row r="23" spans="1:12" ht="71.25" customHeight="1">
      <c r="A23" s="13">
        <v>1</v>
      </c>
      <c r="B23" s="13" t="s">
        <v>32</v>
      </c>
      <c r="C23" s="31" t="s">
        <v>33</v>
      </c>
      <c r="D23" s="13">
        <v>20.25</v>
      </c>
      <c r="E23" s="13">
        <v>20.25</v>
      </c>
      <c r="F23" s="13" t="s">
        <v>34</v>
      </c>
      <c r="G23" s="32" t="s">
        <v>35</v>
      </c>
      <c r="H23" s="26">
        <f>SUM(H24:H26)</f>
        <v>390826.784</v>
      </c>
      <c r="I23" s="26">
        <f>SUM(I24:I26)</f>
        <v>377639.932</v>
      </c>
      <c r="J23" s="26">
        <f>SUM(J24:J26)</f>
        <v>0.7</v>
      </c>
      <c r="K23" s="26">
        <f>SUM(K24:K26)</f>
        <v>0.7</v>
      </c>
      <c r="L23" s="26">
        <f>SUM(L24:L26)</f>
        <v>0.7</v>
      </c>
    </row>
    <row r="24" spans="1:12" ht="15" customHeight="1" hidden="1" outlineLevel="1">
      <c r="A24" s="13"/>
      <c r="B24" s="13"/>
      <c r="C24" s="19" t="s">
        <v>20</v>
      </c>
      <c r="D24" s="13"/>
      <c r="E24" s="13"/>
      <c r="F24" s="13"/>
      <c r="G24" s="32"/>
      <c r="H24" s="33">
        <v>390826.784</v>
      </c>
      <c r="I24" s="33">
        <v>377639.932</v>
      </c>
      <c r="J24" s="26"/>
      <c r="K24" s="26"/>
      <c r="L24" s="26"/>
    </row>
    <row r="25" spans="1:12" ht="15" customHeight="1" hidden="1" outlineLevel="1">
      <c r="A25" s="13"/>
      <c r="B25" s="13"/>
      <c r="C25" s="22" t="s">
        <v>21</v>
      </c>
      <c r="D25" s="13"/>
      <c r="E25" s="13"/>
      <c r="F25" s="13"/>
      <c r="G25" s="32"/>
      <c r="H25" s="33"/>
      <c r="I25" s="33"/>
      <c r="J25" s="33"/>
      <c r="K25" s="33"/>
      <c r="L25" s="33"/>
    </row>
    <row r="26" spans="1:12" ht="15" customHeight="1" hidden="1" outlineLevel="1">
      <c r="A26" s="13"/>
      <c r="B26" s="13"/>
      <c r="C26" s="22" t="s">
        <v>22</v>
      </c>
      <c r="D26" s="13"/>
      <c r="E26" s="13"/>
      <c r="F26" s="13"/>
      <c r="G26" s="32"/>
      <c r="H26" s="26"/>
      <c r="I26" s="26"/>
      <c r="J26" s="33">
        <v>0.7</v>
      </c>
      <c r="K26" s="33">
        <v>0.7</v>
      </c>
      <c r="L26" s="33">
        <v>0.7</v>
      </c>
    </row>
    <row r="27" spans="1:12" ht="69.75" customHeight="1">
      <c r="A27" s="13">
        <v>2</v>
      </c>
      <c r="B27" s="13" t="s">
        <v>36</v>
      </c>
      <c r="C27" s="31" t="s">
        <v>37</v>
      </c>
      <c r="D27" s="13">
        <v>15.23</v>
      </c>
      <c r="E27" s="13">
        <v>15.23</v>
      </c>
      <c r="F27" s="13" t="s">
        <v>38</v>
      </c>
      <c r="G27" s="32" t="s">
        <v>39</v>
      </c>
      <c r="H27" s="26">
        <f>SUM(H28:H30)</f>
        <v>590431.709</v>
      </c>
      <c r="I27" s="26">
        <f>SUM(I28:I30)</f>
        <v>532181.639</v>
      </c>
      <c r="J27" s="26">
        <f>SUM(J28:J30)</f>
        <v>0.9</v>
      </c>
      <c r="K27" s="26">
        <f>SUM(K28:K30)</f>
        <v>0.9</v>
      </c>
      <c r="L27" s="26">
        <f>SUM(L28:L30)</f>
        <v>0.9</v>
      </c>
    </row>
    <row r="28" spans="1:12" ht="15" customHeight="1" hidden="1" outlineLevel="1">
      <c r="A28" s="13"/>
      <c r="B28" s="13"/>
      <c r="C28" s="19" t="s">
        <v>20</v>
      </c>
      <c r="D28" s="13"/>
      <c r="E28" s="13"/>
      <c r="F28" s="13"/>
      <c r="G28" s="32"/>
      <c r="H28" s="33">
        <v>590431.709</v>
      </c>
      <c r="I28" s="33">
        <v>532181.639</v>
      </c>
      <c r="J28" s="26"/>
      <c r="K28" s="26"/>
      <c r="L28" s="26"/>
    </row>
    <row r="29" spans="1:12" ht="15" customHeight="1" hidden="1" outlineLevel="1">
      <c r="A29" s="13"/>
      <c r="B29" s="13"/>
      <c r="C29" s="22" t="s">
        <v>21</v>
      </c>
      <c r="D29" s="13"/>
      <c r="E29" s="13"/>
      <c r="F29" s="13"/>
      <c r="G29" s="32"/>
      <c r="H29" s="33"/>
      <c r="I29" s="33"/>
      <c r="J29" s="33"/>
      <c r="K29" s="33"/>
      <c r="L29" s="33"/>
    </row>
    <row r="30" spans="1:12" ht="15" customHeight="1" hidden="1" outlineLevel="1">
      <c r="A30" s="13"/>
      <c r="B30" s="13"/>
      <c r="C30" s="22" t="s">
        <v>22</v>
      </c>
      <c r="D30" s="13"/>
      <c r="E30" s="13"/>
      <c r="F30" s="13"/>
      <c r="G30" s="32"/>
      <c r="H30" s="26"/>
      <c r="I30" s="26"/>
      <c r="J30" s="33">
        <v>0.9</v>
      </c>
      <c r="K30" s="33">
        <v>0.9</v>
      </c>
      <c r="L30" s="33">
        <v>0.9</v>
      </c>
    </row>
    <row r="31" spans="1:12" ht="78" customHeight="1">
      <c r="A31" s="13">
        <v>3</v>
      </c>
      <c r="B31" s="13" t="s">
        <v>40</v>
      </c>
      <c r="C31" s="31" t="s">
        <v>41</v>
      </c>
      <c r="D31" s="34" t="s">
        <v>42</v>
      </c>
      <c r="E31" s="34" t="s">
        <v>42</v>
      </c>
      <c r="F31" s="13" t="s">
        <v>43</v>
      </c>
      <c r="G31" s="32" t="s">
        <v>44</v>
      </c>
      <c r="H31" s="26">
        <v>1660906.471</v>
      </c>
      <c r="I31" s="26">
        <f>I32</f>
        <v>199167.22</v>
      </c>
      <c r="J31" s="26">
        <v>199167.22</v>
      </c>
      <c r="K31" s="26">
        <v>0</v>
      </c>
      <c r="L31" s="26">
        <v>0</v>
      </c>
    </row>
    <row r="32" spans="1:12" ht="15" customHeight="1" hidden="1" outlineLevel="1">
      <c r="A32" s="13"/>
      <c r="B32" s="13"/>
      <c r="C32" s="19" t="s">
        <v>20</v>
      </c>
      <c r="D32" s="13"/>
      <c r="E32" s="13"/>
      <c r="F32" s="13"/>
      <c r="G32" s="32"/>
      <c r="H32" s="33">
        <v>1660906.471</v>
      </c>
      <c r="I32" s="33">
        <v>199167.22</v>
      </c>
      <c r="J32" s="33">
        <v>199167.22</v>
      </c>
      <c r="K32" s="26"/>
      <c r="L32" s="26"/>
    </row>
    <row r="33" spans="1:12" ht="15" customHeight="1" hidden="1" outlineLevel="1">
      <c r="A33" s="13"/>
      <c r="B33" s="13"/>
      <c r="C33" s="22" t="s">
        <v>21</v>
      </c>
      <c r="D33" s="13"/>
      <c r="E33" s="13"/>
      <c r="F33" s="13"/>
      <c r="G33" s="32"/>
      <c r="H33" s="33"/>
      <c r="I33" s="33"/>
      <c r="J33" s="33"/>
      <c r="K33" s="33"/>
      <c r="L33" s="33"/>
    </row>
    <row r="34" spans="1:12" ht="15" customHeight="1" hidden="1" outlineLevel="1">
      <c r="A34" s="13"/>
      <c r="B34" s="13"/>
      <c r="C34" s="22" t="s">
        <v>22</v>
      </c>
      <c r="D34" s="13"/>
      <c r="E34" s="13"/>
      <c r="F34" s="13"/>
      <c r="G34" s="32"/>
      <c r="H34" s="26"/>
      <c r="I34" s="26"/>
      <c r="J34" s="26"/>
      <c r="K34" s="26"/>
      <c r="L34" s="26"/>
    </row>
    <row r="35" spans="1:12" ht="78" customHeight="1">
      <c r="A35" s="13">
        <v>4</v>
      </c>
      <c r="B35" s="13" t="s">
        <v>45</v>
      </c>
      <c r="C35" s="31" t="s">
        <v>46</v>
      </c>
      <c r="D35" s="35" t="s">
        <v>47</v>
      </c>
      <c r="E35" s="35" t="s">
        <v>47</v>
      </c>
      <c r="F35" s="13" t="s">
        <v>48</v>
      </c>
      <c r="G35" s="32" t="s">
        <v>49</v>
      </c>
      <c r="H35" s="26">
        <v>876081.195</v>
      </c>
      <c r="I35" s="26">
        <f>I36</f>
        <v>104989.59</v>
      </c>
      <c r="J35" s="26">
        <v>104989.59</v>
      </c>
      <c r="K35" s="26">
        <v>0</v>
      </c>
      <c r="L35" s="26">
        <v>0</v>
      </c>
    </row>
    <row r="36" spans="1:12" ht="15" customHeight="1" hidden="1" outlineLevel="1">
      <c r="A36" s="13"/>
      <c r="B36" s="13"/>
      <c r="C36" s="19" t="s">
        <v>20</v>
      </c>
      <c r="D36" s="13"/>
      <c r="E36" s="13"/>
      <c r="F36" s="13"/>
      <c r="G36" s="32"/>
      <c r="H36" s="33">
        <v>876081.195</v>
      </c>
      <c r="I36" s="33">
        <v>104989.59</v>
      </c>
      <c r="J36" s="33">
        <v>104898.59</v>
      </c>
      <c r="K36" s="33">
        <v>0</v>
      </c>
      <c r="L36" s="33">
        <v>0</v>
      </c>
    </row>
    <row r="37" spans="1:12" ht="15" customHeight="1" hidden="1" outlineLevel="1">
      <c r="A37" s="13"/>
      <c r="B37" s="13"/>
      <c r="C37" s="22" t="s">
        <v>21</v>
      </c>
      <c r="D37" s="13"/>
      <c r="E37" s="13"/>
      <c r="F37" s="13"/>
      <c r="G37" s="32"/>
      <c r="H37" s="33"/>
      <c r="I37" s="33"/>
      <c r="J37" s="33"/>
      <c r="K37" s="33"/>
      <c r="L37" s="33"/>
    </row>
    <row r="38" spans="1:12" ht="15" customHeight="1" hidden="1" outlineLevel="1">
      <c r="A38" s="13"/>
      <c r="B38" s="13"/>
      <c r="C38" s="22" t="s">
        <v>22</v>
      </c>
      <c r="D38" s="13"/>
      <c r="E38" s="13"/>
      <c r="F38" s="13"/>
      <c r="G38" s="32"/>
      <c r="H38" s="26"/>
      <c r="I38" s="26"/>
      <c r="J38" s="26"/>
      <c r="K38" s="26"/>
      <c r="L38" s="26"/>
    </row>
    <row r="39" spans="1:12" ht="75" customHeight="1">
      <c r="A39" s="13">
        <v>5</v>
      </c>
      <c r="B39" s="13" t="s">
        <v>50</v>
      </c>
      <c r="C39" s="31" t="s">
        <v>51</v>
      </c>
      <c r="D39" s="34">
        <v>21.82</v>
      </c>
      <c r="E39" s="34">
        <v>21.82</v>
      </c>
      <c r="F39" s="13" t="s">
        <v>52</v>
      </c>
      <c r="G39" s="32" t="s">
        <v>53</v>
      </c>
      <c r="H39" s="26">
        <v>881931.55</v>
      </c>
      <c r="I39" s="26">
        <f>I40</f>
        <v>349119.07</v>
      </c>
      <c r="J39" s="26">
        <f>J40+J41+J42</f>
        <v>202456.599</v>
      </c>
      <c r="K39" s="26">
        <f>K40+K41+K42</f>
        <v>146662.471</v>
      </c>
      <c r="L39" s="26">
        <v>0</v>
      </c>
    </row>
    <row r="40" spans="1:12" ht="15" customHeight="1" hidden="1" outlineLevel="1">
      <c r="A40" s="13"/>
      <c r="B40" s="13"/>
      <c r="C40" s="19" t="s">
        <v>20</v>
      </c>
      <c r="D40" s="13"/>
      <c r="E40" s="13"/>
      <c r="F40" s="13"/>
      <c r="G40" s="32"/>
      <c r="H40" s="33">
        <v>881931.55</v>
      </c>
      <c r="I40" s="33">
        <f>349119.07</f>
        <v>349119.07</v>
      </c>
      <c r="J40" s="33">
        <f>171343.599+31113</f>
        <v>202456.599</v>
      </c>
      <c r="K40" s="33">
        <f>177775.471-31113</f>
        <v>146662.471</v>
      </c>
      <c r="L40" s="33">
        <v>0</v>
      </c>
    </row>
    <row r="41" spans="1:12" ht="15" customHeight="1" hidden="1" outlineLevel="1">
      <c r="A41" s="13"/>
      <c r="B41" s="13"/>
      <c r="C41" s="22" t="s">
        <v>21</v>
      </c>
      <c r="D41" s="13"/>
      <c r="E41" s="13"/>
      <c r="F41" s="13"/>
      <c r="G41" s="32"/>
      <c r="H41" s="33"/>
      <c r="I41" s="33"/>
      <c r="J41" s="33"/>
      <c r="K41" s="33"/>
      <c r="L41" s="33"/>
    </row>
    <row r="42" spans="1:12" ht="15" customHeight="1" hidden="1" outlineLevel="1">
      <c r="A42" s="13"/>
      <c r="B42" s="13"/>
      <c r="C42" s="22" t="s">
        <v>22</v>
      </c>
      <c r="D42" s="13"/>
      <c r="E42" s="13"/>
      <c r="F42" s="13"/>
      <c r="G42" s="32"/>
      <c r="H42" s="26"/>
      <c r="I42" s="26"/>
      <c r="J42" s="26"/>
      <c r="K42" s="26"/>
      <c r="L42" s="26"/>
    </row>
    <row r="43" spans="1:12" ht="51.75" customHeight="1">
      <c r="A43" s="13">
        <v>6</v>
      </c>
      <c r="B43" s="13" t="s">
        <v>54</v>
      </c>
      <c r="C43" s="31" t="s">
        <v>55</v>
      </c>
      <c r="D43" s="36">
        <v>24.1</v>
      </c>
      <c r="E43" s="36">
        <v>24.1</v>
      </c>
      <c r="F43" s="13" t="s">
        <v>56</v>
      </c>
      <c r="G43" s="37">
        <v>2015</v>
      </c>
      <c r="H43" s="36">
        <v>952242.278</v>
      </c>
      <c r="I43" s="36">
        <v>952242.278</v>
      </c>
      <c r="J43" s="26">
        <f>SUM(J44:J46)</f>
        <v>0</v>
      </c>
      <c r="K43" s="26">
        <f>SUM(K44:K46)</f>
        <v>10770</v>
      </c>
      <c r="L43" s="26">
        <f>SUM(L44:L46)</f>
        <v>174000</v>
      </c>
    </row>
    <row r="44" spans="1:12" ht="15" customHeight="1" hidden="1" outlineLevel="1">
      <c r="A44" s="13"/>
      <c r="B44" s="13"/>
      <c r="C44" s="19" t="s">
        <v>20</v>
      </c>
      <c r="D44" s="13"/>
      <c r="E44" s="13"/>
      <c r="F44" s="13"/>
      <c r="G44" s="37"/>
      <c r="H44" s="38">
        <f>952242.278-12342-24000</f>
        <v>915900.278</v>
      </c>
      <c r="I44" s="38">
        <f>952242.278-12342-24000</f>
        <v>915900.278</v>
      </c>
      <c r="J44" s="33">
        <v>0</v>
      </c>
      <c r="K44" s="33">
        <v>0</v>
      </c>
      <c r="L44" s="33">
        <v>150000</v>
      </c>
    </row>
    <row r="45" spans="1:12" ht="15" customHeight="1" hidden="1" outlineLevel="1">
      <c r="A45" s="13"/>
      <c r="B45" s="13"/>
      <c r="C45" s="22" t="s">
        <v>21</v>
      </c>
      <c r="D45" s="13"/>
      <c r="E45" s="13"/>
      <c r="F45" s="13"/>
      <c r="G45" s="37"/>
      <c r="H45" s="33">
        <f>12342+24000</f>
        <v>36342</v>
      </c>
      <c r="I45" s="33">
        <f>12342+24000</f>
        <v>36342</v>
      </c>
      <c r="J45" s="33"/>
      <c r="K45" s="33">
        <f>12342-1572</f>
        <v>10770</v>
      </c>
      <c r="L45" s="33">
        <f>24000</f>
        <v>24000</v>
      </c>
    </row>
    <row r="46" spans="1:12" ht="15" customHeight="1" hidden="1" outlineLevel="1">
      <c r="A46" s="13"/>
      <c r="B46" s="13"/>
      <c r="C46" s="22" t="s">
        <v>22</v>
      </c>
      <c r="D46" s="13"/>
      <c r="E46" s="13"/>
      <c r="F46" s="13"/>
      <c r="G46" s="37"/>
      <c r="H46" s="26"/>
      <c r="I46" s="26"/>
      <c r="J46" s="26"/>
      <c r="K46" s="26"/>
      <c r="L46" s="26"/>
    </row>
    <row r="47" spans="1:12" ht="50.25" customHeight="1">
      <c r="A47" s="13">
        <v>7</v>
      </c>
      <c r="B47" s="13" t="s">
        <v>57</v>
      </c>
      <c r="C47" s="31" t="s">
        <v>58</v>
      </c>
      <c r="D47" s="13">
        <v>25.3</v>
      </c>
      <c r="E47" s="13">
        <v>25.3</v>
      </c>
      <c r="F47" s="13" t="s">
        <v>56</v>
      </c>
      <c r="G47" s="37">
        <v>2015</v>
      </c>
      <c r="H47" s="36">
        <v>1020336</v>
      </c>
      <c r="I47" s="36">
        <v>1020336</v>
      </c>
      <c r="J47" s="26">
        <f>SUM(J48:J50)</f>
        <v>0</v>
      </c>
      <c r="K47" s="26">
        <f>SUM(K48:K50)</f>
        <v>12812</v>
      </c>
      <c r="L47" s="26">
        <f>SUM(L48:L50)</f>
        <v>175000</v>
      </c>
    </row>
    <row r="48" spans="1:12" ht="15" customHeight="1" hidden="1" outlineLevel="1">
      <c r="A48" s="13"/>
      <c r="B48" s="13"/>
      <c r="C48" s="19" t="s">
        <v>20</v>
      </c>
      <c r="D48" s="13"/>
      <c r="E48" s="13"/>
      <c r="F48" s="13"/>
      <c r="G48" s="32"/>
      <c r="H48" s="38">
        <f>1020336-12812-25000</f>
        <v>982524</v>
      </c>
      <c r="I48" s="38">
        <f>1020336-12812-25000</f>
        <v>982524</v>
      </c>
      <c r="J48" s="33">
        <v>0</v>
      </c>
      <c r="K48" s="33"/>
      <c r="L48" s="33">
        <v>150000</v>
      </c>
    </row>
    <row r="49" spans="1:12" ht="15" customHeight="1" hidden="1" outlineLevel="1">
      <c r="A49" s="13"/>
      <c r="B49" s="13"/>
      <c r="C49" s="22" t="s">
        <v>21</v>
      </c>
      <c r="D49" s="13"/>
      <c r="E49" s="13"/>
      <c r="F49" s="13"/>
      <c r="G49" s="32"/>
      <c r="H49" s="33">
        <f>12812+25000</f>
        <v>37812</v>
      </c>
      <c r="I49" s="33">
        <f>12812+25000</f>
        <v>37812</v>
      </c>
      <c r="J49" s="33"/>
      <c r="K49" s="33">
        <f>12812</f>
        <v>12812</v>
      </c>
      <c r="L49" s="33">
        <f>25000</f>
        <v>25000</v>
      </c>
    </row>
    <row r="50" spans="1:12" ht="15" customHeight="1" hidden="1" outlineLevel="1">
      <c r="A50" s="13"/>
      <c r="B50" s="13"/>
      <c r="C50" s="22" t="s">
        <v>22</v>
      </c>
      <c r="D50" s="13"/>
      <c r="E50" s="13"/>
      <c r="F50" s="13"/>
      <c r="G50" s="32"/>
      <c r="H50" s="26"/>
      <c r="I50" s="26"/>
      <c r="J50" s="26"/>
      <c r="K50" s="26"/>
      <c r="L50" s="26"/>
    </row>
    <row r="51" spans="1:12" ht="66" customHeight="1">
      <c r="A51" s="13">
        <v>8</v>
      </c>
      <c r="B51" s="13" t="s">
        <v>59</v>
      </c>
      <c r="C51" s="31" t="s">
        <v>60</v>
      </c>
      <c r="D51" s="34" t="s">
        <v>61</v>
      </c>
      <c r="E51" s="34" t="s">
        <v>61</v>
      </c>
      <c r="F51" s="13" t="s">
        <v>62</v>
      </c>
      <c r="G51" s="32" t="s">
        <v>63</v>
      </c>
      <c r="H51" s="26">
        <v>682398.93</v>
      </c>
      <c r="I51" s="26">
        <f>157214.246</f>
        <v>157214.246</v>
      </c>
      <c r="J51" s="26">
        <v>0</v>
      </c>
      <c r="K51" s="26">
        <f>K52</f>
        <v>107214.24600000001</v>
      </c>
      <c r="L51" s="26">
        <f>L52</f>
        <v>50000</v>
      </c>
    </row>
    <row r="52" spans="1:12" ht="15" customHeight="1" hidden="1" outlineLevel="1">
      <c r="A52" s="13"/>
      <c r="B52" s="13"/>
      <c r="C52" s="19" t="s">
        <v>20</v>
      </c>
      <c r="D52" s="13"/>
      <c r="E52" s="13"/>
      <c r="F52" s="13"/>
      <c r="G52" s="32"/>
      <c r="H52" s="33">
        <v>682398.93</v>
      </c>
      <c r="I52" s="33">
        <f>157214.246</f>
        <v>157214.246</v>
      </c>
      <c r="J52" s="33">
        <v>0</v>
      </c>
      <c r="K52" s="33">
        <f>157214.246-50000</f>
        <v>107214.24600000001</v>
      </c>
      <c r="L52" s="33">
        <f>50000</f>
        <v>50000</v>
      </c>
    </row>
    <row r="53" spans="1:12" ht="15" customHeight="1" hidden="1" outlineLevel="1">
      <c r="A53" s="13"/>
      <c r="B53" s="13"/>
      <c r="C53" s="22" t="s">
        <v>21</v>
      </c>
      <c r="D53" s="13"/>
      <c r="E53" s="13"/>
      <c r="F53" s="13"/>
      <c r="G53" s="32"/>
      <c r="H53" s="33"/>
      <c r="I53" s="33"/>
      <c r="J53" s="33"/>
      <c r="K53" s="33"/>
      <c r="L53" s="33"/>
    </row>
    <row r="54" spans="1:12" ht="15" customHeight="1" hidden="1" outlineLevel="1">
      <c r="A54" s="13"/>
      <c r="B54" s="13"/>
      <c r="C54" s="22" t="s">
        <v>22</v>
      </c>
      <c r="D54" s="13"/>
      <c r="E54" s="13"/>
      <c r="F54" s="13"/>
      <c r="G54" s="32"/>
      <c r="H54" s="26"/>
      <c r="I54" s="26"/>
      <c r="J54" s="26"/>
      <c r="K54" s="26"/>
      <c r="L54" s="26"/>
    </row>
    <row r="55" spans="1:12" ht="77.25" customHeight="1">
      <c r="A55" s="13">
        <v>9</v>
      </c>
      <c r="B55" s="13" t="s">
        <v>64</v>
      </c>
      <c r="C55" s="31" t="s">
        <v>65</v>
      </c>
      <c r="D55" s="34" t="s">
        <v>66</v>
      </c>
      <c r="E55" s="34" t="s">
        <v>66</v>
      </c>
      <c r="F55" s="13" t="s">
        <v>67</v>
      </c>
      <c r="G55" s="39" t="s">
        <v>68</v>
      </c>
      <c r="H55" s="26">
        <v>507073.917</v>
      </c>
      <c r="I55" s="26">
        <f>I56</f>
        <v>334738.768</v>
      </c>
      <c r="J55" s="26">
        <v>0</v>
      </c>
      <c r="K55" s="26">
        <f>K56</f>
        <v>100000</v>
      </c>
      <c r="L55" s="26">
        <f>L56</f>
        <v>234738.768</v>
      </c>
    </row>
    <row r="56" spans="1:12" ht="15" customHeight="1" hidden="1" outlineLevel="1">
      <c r="A56" s="13"/>
      <c r="B56" s="13"/>
      <c r="C56" s="19" t="s">
        <v>20</v>
      </c>
      <c r="D56" s="13"/>
      <c r="E56" s="13"/>
      <c r="F56" s="13"/>
      <c r="G56" s="32"/>
      <c r="H56" s="33">
        <v>507073.917</v>
      </c>
      <c r="I56" s="33">
        <f>334738.768</f>
        <v>334738.768</v>
      </c>
      <c r="J56" s="33">
        <v>0</v>
      </c>
      <c r="K56" s="33">
        <f>198256.299-98256.299</f>
        <v>100000</v>
      </c>
      <c r="L56" s="33">
        <f>136482.469+98256.299</f>
        <v>234738.768</v>
      </c>
    </row>
    <row r="57" spans="1:12" ht="15" customHeight="1" hidden="1" outlineLevel="1">
      <c r="A57" s="13"/>
      <c r="B57" s="13"/>
      <c r="C57" s="22" t="s">
        <v>21</v>
      </c>
      <c r="D57" s="13"/>
      <c r="E57" s="13"/>
      <c r="F57" s="13"/>
      <c r="G57" s="32"/>
      <c r="H57" s="33"/>
      <c r="I57" s="33"/>
      <c r="J57" s="33"/>
      <c r="K57" s="33"/>
      <c r="L57" s="33"/>
    </row>
    <row r="58" spans="1:12" ht="15" customHeight="1" hidden="1" outlineLevel="1">
      <c r="A58" s="13"/>
      <c r="B58" s="13"/>
      <c r="C58" s="22" t="s">
        <v>22</v>
      </c>
      <c r="D58" s="13"/>
      <c r="E58" s="13"/>
      <c r="F58" s="13"/>
      <c r="G58" s="32"/>
      <c r="H58" s="26"/>
      <c r="I58" s="26"/>
      <c r="J58" s="26"/>
      <c r="K58" s="26"/>
      <c r="L58" s="26"/>
    </row>
    <row r="59" spans="1:12" s="28" customFormat="1" ht="24.75" customHeight="1" hidden="1" outlineLevel="1">
      <c r="A59" s="13"/>
      <c r="B59" s="14"/>
      <c r="C59" s="15" t="s">
        <v>69</v>
      </c>
      <c r="D59" s="14"/>
      <c r="E59" s="14"/>
      <c r="F59" s="14"/>
      <c r="G59" s="40"/>
      <c r="H59" s="25">
        <f>H63+H67+H71</f>
        <v>2209364.0566600002</v>
      </c>
      <c r="I59" s="25">
        <f>I63+I67+I71</f>
        <v>1921375.458</v>
      </c>
      <c r="J59" s="25">
        <f>J63+J67+J71</f>
        <v>521375.45800000004</v>
      </c>
      <c r="K59" s="25">
        <f>K63+K67+K71</f>
        <v>0</v>
      </c>
      <c r="L59" s="25">
        <f>L63+L67+L71</f>
        <v>15000</v>
      </c>
    </row>
    <row r="60" spans="1:12" ht="15" customHeight="1" hidden="1" outlineLevel="1">
      <c r="A60" s="13"/>
      <c r="B60" s="13"/>
      <c r="C60" s="19" t="s">
        <v>20</v>
      </c>
      <c r="D60" s="13"/>
      <c r="E60" s="13"/>
      <c r="F60" s="13"/>
      <c r="G60" s="32"/>
      <c r="H60" s="29">
        <f>H64+H68+H72</f>
        <v>2209364.0566600002</v>
      </c>
      <c r="I60" s="29">
        <f>I64+I68+I72</f>
        <v>1921354.758</v>
      </c>
      <c r="J60" s="29">
        <f>J64+J68+J72</f>
        <v>521354.75800000003</v>
      </c>
      <c r="K60" s="29">
        <f>K64+K68+K72</f>
        <v>0</v>
      </c>
      <c r="L60" s="29">
        <f>L64+L68+L72</f>
        <v>0</v>
      </c>
    </row>
    <row r="61" spans="1:12" ht="15" customHeight="1" hidden="1" outlineLevel="1">
      <c r="A61" s="13"/>
      <c r="B61" s="13"/>
      <c r="C61" s="22" t="s">
        <v>21</v>
      </c>
      <c r="D61" s="13"/>
      <c r="E61" s="13"/>
      <c r="F61" s="13"/>
      <c r="G61" s="32"/>
      <c r="H61" s="29">
        <f>H65+H69+H73</f>
        <v>0</v>
      </c>
      <c r="I61" s="29">
        <f>I65+I69+I73</f>
        <v>0</v>
      </c>
      <c r="J61" s="29">
        <f>J65+J69+J73</f>
        <v>0</v>
      </c>
      <c r="K61" s="29">
        <f>K65+K69+K73</f>
        <v>0</v>
      </c>
      <c r="L61" s="29">
        <f>L65+L69+L73</f>
        <v>15000</v>
      </c>
    </row>
    <row r="62" spans="1:12" ht="15" customHeight="1" hidden="1" outlineLevel="1">
      <c r="A62" s="13"/>
      <c r="B62" s="13"/>
      <c r="C62" s="22" t="s">
        <v>22</v>
      </c>
      <c r="D62" s="13"/>
      <c r="E62" s="13"/>
      <c r="F62" s="13"/>
      <c r="G62" s="32"/>
      <c r="H62" s="29">
        <f>H66+H70+H74</f>
        <v>0</v>
      </c>
      <c r="I62" s="29">
        <f>I66+I70+I74</f>
        <v>20.7</v>
      </c>
      <c r="J62" s="29">
        <f>J66+J70+J74</f>
        <v>20.7</v>
      </c>
      <c r="K62" s="29">
        <f>K66+K70+K74</f>
        <v>0</v>
      </c>
      <c r="L62" s="29">
        <f>L66+L70+L74</f>
        <v>0</v>
      </c>
    </row>
    <row r="63" spans="1:12" ht="70.5" customHeight="1">
      <c r="A63" s="13">
        <v>10</v>
      </c>
      <c r="B63" s="13" t="s">
        <v>70</v>
      </c>
      <c r="C63" s="31" t="s">
        <v>71</v>
      </c>
      <c r="D63" s="41">
        <v>6.488</v>
      </c>
      <c r="E63" s="41">
        <v>6.488</v>
      </c>
      <c r="F63" s="13" t="s">
        <v>72</v>
      </c>
      <c r="G63" s="42" t="s">
        <v>73</v>
      </c>
      <c r="H63" s="26">
        <v>75932.04894</v>
      </c>
      <c r="I63" s="26">
        <f>SUM(I64:I66)</f>
        <v>66626.705</v>
      </c>
      <c r="J63" s="26">
        <f>SUM(J64:J66)</f>
        <v>66626.705</v>
      </c>
      <c r="K63" s="26">
        <v>0</v>
      </c>
      <c r="L63" s="26">
        <v>0</v>
      </c>
    </row>
    <row r="64" spans="1:12" ht="15" customHeight="1" hidden="1" outlineLevel="1">
      <c r="A64" s="13"/>
      <c r="B64" s="13"/>
      <c r="C64" s="19" t="s">
        <v>20</v>
      </c>
      <c r="D64" s="13"/>
      <c r="E64" s="13"/>
      <c r="F64" s="13"/>
      <c r="G64" s="32"/>
      <c r="H64" s="33">
        <v>75932.04894</v>
      </c>
      <c r="I64" s="33">
        <v>66626.005</v>
      </c>
      <c r="J64" s="33">
        <v>66626.005</v>
      </c>
      <c r="K64" s="33">
        <v>0</v>
      </c>
      <c r="L64" s="33">
        <v>0</v>
      </c>
    </row>
    <row r="65" spans="1:12" ht="15" customHeight="1" hidden="1" outlineLevel="1">
      <c r="A65" s="13"/>
      <c r="B65" s="13"/>
      <c r="C65" s="22" t="s">
        <v>21</v>
      </c>
      <c r="D65" s="13"/>
      <c r="E65" s="13"/>
      <c r="F65" s="13"/>
      <c r="G65" s="32"/>
      <c r="H65" s="33"/>
      <c r="I65" s="33">
        <v>0</v>
      </c>
      <c r="J65" s="33">
        <v>0</v>
      </c>
      <c r="K65" s="33"/>
      <c r="L65" s="33"/>
    </row>
    <row r="66" spans="1:12" ht="15" customHeight="1" hidden="1" outlineLevel="1">
      <c r="A66" s="13"/>
      <c r="B66" s="13"/>
      <c r="C66" s="22" t="s">
        <v>22</v>
      </c>
      <c r="D66" s="13"/>
      <c r="E66" s="13"/>
      <c r="F66" s="13"/>
      <c r="G66" s="32"/>
      <c r="H66" s="26"/>
      <c r="I66" s="33">
        <v>0.7</v>
      </c>
      <c r="J66" s="33">
        <v>0.7</v>
      </c>
      <c r="K66" s="26"/>
      <c r="L66" s="26"/>
    </row>
    <row r="67" spans="1:12" ht="53.25" customHeight="1">
      <c r="A67" s="13">
        <v>11</v>
      </c>
      <c r="B67" s="13" t="s">
        <v>74</v>
      </c>
      <c r="C67" s="31" t="s">
        <v>75</v>
      </c>
      <c r="D67" s="34" t="s">
        <v>76</v>
      </c>
      <c r="E67" s="34" t="s">
        <v>76</v>
      </c>
      <c r="F67" s="37" t="s">
        <v>77</v>
      </c>
      <c r="G67" s="32" t="s">
        <v>78</v>
      </c>
      <c r="H67" s="36">
        <v>733432.00772</v>
      </c>
      <c r="I67" s="36">
        <f>SUM(I68:I70)</f>
        <v>454748.753</v>
      </c>
      <c r="J67" s="36">
        <f>SUM(J68:J70)</f>
        <v>454748.753</v>
      </c>
      <c r="K67" s="36">
        <v>0</v>
      </c>
      <c r="L67" s="36">
        <v>0</v>
      </c>
    </row>
    <row r="68" spans="1:12" ht="15" customHeight="1" hidden="1" outlineLevel="1">
      <c r="A68" s="13"/>
      <c r="B68" s="13"/>
      <c r="C68" s="19" t="s">
        <v>20</v>
      </c>
      <c r="D68" s="37"/>
      <c r="E68" s="37"/>
      <c r="F68" s="37"/>
      <c r="G68" s="32"/>
      <c r="H68" s="38">
        <v>733432.00772</v>
      </c>
      <c r="I68" s="38">
        <v>454728.753</v>
      </c>
      <c r="J68" s="38">
        <v>454728.753</v>
      </c>
      <c r="K68" s="38">
        <v>0</v>
      </c>
      <c r="L68" s="38">
        <v>0</v>
      </c>
    </row>
    <row r="69" spans="1:12" ht="15" customHeight="1" hidden="1" outlineLevel="1">
      <c r="A69" s="13"/>
      <c r="B69" s="13"/>
      <c r="C69" s="22" t="s">
        <v>21</v>
      </c>
      <c r="D69" s="37"/>
      <c r="E69" s="37"/>
      <c r="F69" s="37"/>
      <c r="G69" s="32"/>
      <c r="H69" s="38"/>
      <c r="I69" s="38"/>
      <c r="J69" s="38"/>
      <c r="K69" s="38"/>
      <c r="L69" s="38"/>
    </row>
    <row r="70" spans="1:12" ht="15" customHeight="1" hidden="1" outlineLevel="1">
      <c r="A70" s="13"/>
      <c r="B70" s="13"/>
      <c r="C70" s="22" t="s">
        <v>22</v>
      </c>
      <c r="D70" s="37"/>
      <c r="E70" s="37"/>
      <c r="F70" s="37"/>
      <c r="G70" s="32"/>
      <c r="H70" s="38"/>
      <c r="I70" s="38">
        <f>20</f>
        <v>20</v>
      </c>
      <c r="J70" s="38">
        <f>20</f>
        <v>20</v>
      </c>
      <c r="K70" s="38"/>
      <c r="L70" s="43"/>
    </row>
    <row r="71" spans="1:12" ht="39.75" customHeight="1">
      <c r="A71" s="13">
        <v>12</v>
      </c>
      <c r="B71" s="13" t="s">
        <v>79</v>
      </c>
      <c r="C71" s="31" t="s">
        <v>80</v>
      </c>
      <c r="D71" s="37" t="s">
        <v>81</v>
      </c>
      <c r="E71" s="37"/>
      <c r="F71" s="37" t="s">
        <v>82</v>
      </c>
      <c r="G71" s="37">
        <v>2015</v>
      </c>
      <c r="H71" s="36">
        <v>1400000</v>
      </c>
      <c r="I71" s="36">
        <v>1400000</v>
      </c>
      <c r="J71" s="36">
        <v>0</v>
      </c>
      <c r="K71" s="36">
        <v>0</v>
      </c>
      <c r="L71" s="36">
        <f>L73</f>
        <v>15000</v>
      </c>
    </row>
    <row r="72" spans="1:12" ht="15" customHeight="1" hidden="1" outlineLevel="1">
      <c r="A72" s="13"/>
      <c r="B72" s="13"/>
      <c r="C72" s="19" t="s">
        <v>20</v>
      </c>
      <c r="D72" s="37"/>
      <c r="E72" s="37"/>
      <c r="F72" s="37"/>
      <c r="G72" s="37"/>
      <c r="H72" s="38">
        <v>1400000</v>
      </c>
      <c r="I72" s="38">
        <v>1400000</v>
      </c>
      <c r="J72" s="38">
        <v>0</v>
      </c>
      <c r="K72" s="38">
        <v>0</v>
      </c>
      <c r="L72" s="38">
        <v>0</v>
      </c>
    </row>
    <row r="73" spans="1:12" ht="15" customHeight="1" hidden="1" outlineLevel="1">
      <c r="A73" s="13"/>
      <c r="B73" s="13"/>
      <c r="C73" s="22" t="s">
        <v>21</v>
      </c>
      <c r="D73" s="37"/>
      <c r="E73" s="37"/>
      <c r="F73" s="37"/>
      <c r="G73" s="37"/>
      <c r="H73" s="38"/>
      <c r="I73" s="38"/>
      <c r="J73" s="38"/>
      <c r="K73" s="38"/>
      <c r="L73" s="38">
        <f>15000</f>
        <v>15000</v>
      </c>
    </row>
    <row r="74" spans="1:12" ht="15" customHeight="1" hidden="1" outlineLevel="1">
      <c r="A74" s="13"/>
      <c r="B74" s="13"/>
      <c r="C74" s="22" t="s">
        <v>22</v>
      </c>
      <c r="D74" s="37"/>
      <c r="E74" s="37"/>
      <c r="F74" s="37"/>
      <c r="G74" s="37"/>
      <c r="H74" s="36"/>
      <c r="I74" s="36"/>
      <c r="J74" s="36"/>
      <c r="K74" s="36"/>
      <c r="L74" s="36"/>
    </row>
    <row r="75" spans="1:12" s="28" customFormat="1" ht="21" customHeight="1" hidden="1" outlineLevel="1">
      <c r="A75" s="13"/>
      <c r="B75" s="14"/>
      <c r="C75" s="44" t="s">
        <v>83</v>
      </c>
      <c r="D75" s="45"/>
      <c r="E75" s="45"/>
      <c r="F75" s="45"/>
      <c r="G75" s="45"/>
      <c r="H75" s="46">
        <f>H79+H83+H87</f>
        <v>1463048.502</v>
      </c>
      <c r="I75" s="46">
        <f>I79+I83+I87</f>
        <v>1462720</v>
      </c>
      <c r="J75" s="46">
        <f>J79+J83+J87</f>
        <v>12640</v>
      </c>
      <c r="K75" s="46">
        <f>K79+K83+K87</f>
        <v>168290</v>
      </c>
      <c r="L75" s="46">
        <f>L79+L83+L87</f>
        <v>113000</v>
      </c>
    </row>
    <row r="76" spans="1:12" ht="15" customHeight="1" hidden="1" outlineLevel="1">
      <c r="A76" s="13"/>
      <c r="B76" s="13"/>
      <c r="C76" s="19" t="s">
        <v>20</v>
      </c>
      <c r="D76" s="37"/>
      <c r="E76" s="37"/>
      <c r="F76" s="37"/>
      <c r="G76" s="37"/>
      <c r="H76" s="47">
        <f>H80+H84+H88</f>
        <v>1448790</v>
      </c>
      <c r="I76" s="47">
        <f>I80+I84+I88</f>
        <v>1448790</v>
      </c>
      <c r="J76" s="47">
        <f>J80+J84+J88</f>
        <v>10590</v>
      </c>
      <c r="K76" s="47">
        <f>K80+K84+K88</f>
        <v>161410</v>
      </c>
      <c r="L76" s="47">
        <f>L80+L84+L88</f>
        <v>105000</v>
      </c>
    </row>
    <row r="77" spans="1:12" ht="15" customHeight="1" hidden="1" outlineLevel="1">
      <c r="A77" s="13"/>
      <c r="B77" s="13"/>
      <c r="C77" s="22" t="s">
        <v>21</v>
      </c>
      <c r="D77" s="37"/>
      <c r="E77" s="37"/>
      <c r="F77" s="37"/>
      <c r="G77" s="37"/>
      <c r="H77" s="47">
        <f>H81+H85+H89</f>
        <v>14258.502</v>
      </c>
      <c r="I77" s="47">
        <f>I81+I85+I89</f>
        <v>13930</v>
      </c>
      <c r="J77" s="47">
        <f>J81+J85+J89</f>
        <v>2050</v>
      </c>
      <c r="K77" s="47">
        <f>K81+K85+K89</f>
        <v>6880</v>
      </c>
      <c r="L77" s="47">
        <f>L81+L85+L89</f>
        <v>8000</v>
      </c>
    </row>
    <row r="78" spans="1:12" ht="15" customHeight="1" hidden="1" outlineLevel="1">
      <c r="A78" s="13"/>
      <c r="B78" s="13"/>
      <c r="C78" s="22" t="s">
        <v>22</v>
      </c>
      <c r="D78" s="37"/>
      <c r="E78" s="37"/>
      <c r="F78" s="37"/>
      <c r="G78" s="37"/>
      <c r="H78" s="47">
        <f>H82+H86+H90</f>
        <v>0</v>
      </c>
      <c r="I78" s="47">
        <f>I82+I86+I90</f>
        <v>0</v>
      </c>
      <c r="J78" s="47">
        <f>J82+J86+J90</f>
        <v>0</v>
      </c>
      <c r="K78" s="47">
        <f>K82+K86+K90</f>
        <v>0</v>
      </c>
      <c r="L78" s="47">
        <f>L82+L86+L90</f>
        <v>0</v>
      </c>
    </row>
    <row r="79" spans="1:12" ht="36" customHeight="1">
      <c r="A79" s="13">
        <v>13</v>
      </c>
      <c r="B79" s="13" t="s">
        <v>84</v>
      </c>
      <c r="C79" s="31" t="s">
        <v>85</v>
      </c>
      <c r="D79" s="48">
        <v>13.5</v>
      </c>
      <c r="E79" s="48">
        <v>13.5</v>
      </c>
      <c r="F79" s="37" t="s">
        <v>86</v>
      </c>
      <c r="G79" s="37">
        <v>2015</v>
      </c>
      <c r="H79" s="36">
        <v>429970</v>
      </c>
      <c r="I79" s="36">
        <v>429970</v>
      </c>
      <c r="J79" s="36">
        <v>0</v>
      </c>
      <c r="K79" s="36">
        <v>3880</v>
      </c>
      <c r="L79" s="36">
        <f>L81</f>
        <v>8000</v>
      </c>
    </row>
    <row r="80" spans="1:12" ht="15" customHeight="1" hidden="1" outlineLevel="1">
      <c r="A80" s="13"/>
      <c r="B80" s="13"/>
      <c r="C80" s="19" t="s">
        <v>20</v>
      </c>
      <c r="D80" s="48"/>
      <c r="E80" s="48"/>
      <c r="F80" s="37"/>
      <c r="G80" s="37"/>
      <c r="H80" s="38">
        <f>418090</f>
        <v>418090</v>
      </c>
      <c r="I80" s="38">
        <f>418090</f>
        <v>418090</v>
      </c>
      <c r="J80" s="36"/>
      <c r="K80" s="36"/>
      <c r="L80" s="36"/>
    </row>
    <row r="81" spans="1:12" ht="15" customHeight="1" hidden="1" outlineLevel="1">
      <c r="A81" s="13"/>
      <c r="B81" s="13"/>
      <c r="C81" s="22" t="s">
        <v>21</v>
      </c>
      <c r="D81" s="48"/>
      <c r="E81" s="48"/>
      <c r="F81" s="37"/>
      <c r="G81" s="37"/>
      <c r="H81" s="38">
        <v>11880</v>
      </c>
      <c r="I81" s="38">
        <v>11880</v>
      </c>
      <c r="J81" s="38">
        <v>0</v>
      </c>
      <c r="K81" s="38">
        <v>3880</v>
      </c>
      <c r="L81" s="38">
        <f>8000</f>
        <v>8000</v>
      </c>
    </row>
    <row r="82" spans="1:12" ht="15" customHeight="1" hidden="1" outlineLevel="1">
      <c r="A82" s="13"/>
      <c r="B82" s="13"/>
      <c r="C82" s="22" t="s">
        <v>22</v>
      </c>
      <c r="D82" s="48"/>
      <c r="E82" s="48"/>
      <c r="F82" s="37"/>
      <c r="G82" s="37"/>
      <c r="H82" s="36"/>
      <c r="I82" s="36"/>
      <c r="J82" s="36"/>
      <c r="K82" s="36"/>
      <c r="L82" s="36"/>
    </row>
    <row r="83" spans="1:12" ht="39" customHeight="1">
      <c r="A83" s="13">
        <v>14</v>
      </c>
      <c r="B83" s="13" t="s">
        <v>87</v>
      </c>
      <c r="C83" s="31" t="s">
        <v>88</v>
      </c>
      <c r="D83" s="48">
        <v>32</v>
      </c>
      <c r="E83" s="48">
        <v>32</v>
      </c>
      <c r="F83" s="37" t="s">
        <v>89</v>
      </c>
      <c r="G83" s="37">
        <v>2014</v>
      </c>
      <c r="H83" s="36">
        <v>955700</v>
      </c>
      <c r="I83" s="36">
        <v>955700</v>
      </c>
      <c r="J83" s="36">
        <v>0</v>
      </c>
      <c r="K83" s="36">
        <f>SUM(K84:K86)</f>
        <v>100000</v>
      </c>
      <c r="L83" s="36">
        <f>SUM(L84:L86)</f>
        <v>105000</v>
      </c>
    </row>
    <row r="84" spans="1:12" ht="15" customHeight="1" hidden="1" outlineLevel="1">
      <c r="A84" s="13"/>
      <c r="B84" s="13"/>
      <c r="C84" s="19" t="s">
        <v>20</v>
      </c>
      <c r="D84" s="48"/>
      <c r="E84" s="48"/>
      <c r="F84" s="37"/>
      <c r="G84" s="37"/>
      <c r="H84" s="38">
        <v>955700</v>
      </c>
      <c r="I84" s="38">
        <v>955700</v>
      </c>
      <c r="J84" s="38">
        <v>0</v>
      </c>
      <c r="K84" s="38">
        <f>97000</f>
        <v>97000</v>
      </c>
      <c r="L84" s="38">
        <f>155000-50000</f>
        <v>105000</v>
      </c>
    </row>
    <row r="85" spans="1:12" ht="15" customHeight="1" hidden="1" outlineLevel="1">
      <c r="A85" s="13"/>
      <c r="B85" s="13"/>
      <c r="C85" s="22" t="s">
        <v>21</v>
      </c>
      <c r="D85" s="48"/>
      <c r="E85" s="48"/>
      <c r="F85" s="37"/>
      <c r="G85" s="37"/>
      <c r="H85" s="38"/>
      <c r="I85" s="38"/>
      <c r="J85" s="38"/>
      <c r="K85" s="38">
        <f>3000</f>
        <v>3000</v>
      </c>
      <c r="L85" s="38"/>
    </row>
    <row r="86" spans="1:12" ht="15" customHeight="1" hidden="1" outlineLevel="1">
      <c r="A86" s="13"/>
      <c r="B86" s="13"/>
      <c r="C86" s="22" t="s">
        <v>22</v>
      </c>
      <c r="D86" s="48"/>
      <c r="E86" s="48"/>
      <c r="F86" s="37"/>
      <c r="G86" s="37"/>
      <c r="H86" s="36"/>
      <c r="I86" s="36"/>
      <c r="J86" s="36"/>
      <c r="K86" s="36"/>
      <c r="L86" s="36"/>
    </row>
    <row r="87" spans="1:12" ht="40.5" customHeight="1">
      <c r="A87" s="13">
        <v>15</v>
      </c>
      <c r="B87" s="13" t="s">
        <v>90</v>
      </c>
      <c r="C87" s="31" t="s">
        <v>91</v>
      </c>
      <c r="D87" s="37" t="s">
        <v>92</v>
      </c>
      <c r="E87" s="37" t="s">
        <v>92</v>
      </c>
      <c r="F87" s="37" t="s">
        <v>93</v>
      </c>
      <c r="G87" s="37">
        <v>2013</v>
      </c>
      <c r="H87" s="49">
        <f>H88+H89</f>
        <v>77378.502</v>
      </c>
      <c r="I87" s="36">
        <f>I88+I89</f>
        <v>77050</v>
      </c>
      <c r="J87" s="36">
        <f>SUM(J88:J90)</f>
        <v>12640</v>
      </c>
      <c r="K87" s="36">
        <f>SUM(K88:K90)</f>
        <v>64410</v>
      </c>
      <c r="L87" s="36">
        <f>SUM(L88:L90)</f>
        <v>0</v>
      </c>
    </row>
    <row r="88" spans="1:12" ht="15" customHeight="1" hidden="1" outlineLevel="1">
      <c r="A88" s="13"/>
      <c r="B88" s="13"/>
      <c r="C88" s="19" t="s">
        <v>20</v>
      </c>
      <c r="D88" s="37"/>
      <c r="E88" s="37"/>
      <c r="F88" s="37"/>
      <c r="G88" s="37"/>
      <c r="H88" s="38">
        <v>75000</v>
      </c>
      <c r="I88" s="38">
        <v>75000</v>
      </c>
      <c r="J88" s="38">
        <f>10000+590</f>
        <v>10590</v>
      </c>
      <c r="K88" s="38">
        <v>64410</v>
      </c>
      <c r="L88" s="36"/>
    </row>
    <row r="89" spans="1:12" ht="15" customHeight="1" hidden="1" outlineLevel="1">
      <c r="A89" s="13"/>
      <c r="B89" s="13"/>
      <c r="C89" s="22" t="s">
        <v>21</v>
      </c>
      <c r="D89" s="37"/>
      <c r="E89" s="37"/>
      <c r="F89" s="37"/>
      <c r="G89" s="37"/>
      <c r="H89" s="50">
        <v>2378.502</v>
      </c>
      <c r="I89" s="38">
        <v>2050</v>
      </c>
      <c r="J89" s="38">
        <v>2050</v>
      </c>
      <c r="K89" s="38">
        <v>0</v>
      </c>
      <c r="L89" s="38">
        <v>0</v>
      </c>
    </row>
    <row r="90" spans="1:12" ht="15" customHeight="1" hidden="1" outlineLevel="1">
      <c r="A90" s="13"/>
      <c r="B90" s="13"/>
      <c r="C90" s="22" t="s">
        <v>22</v>
      </c>
      <c r="D90" s="37"/>
      <c r="E90" s="37"/>
      <c r="F90" s="37"/>
      <c r="G90" s="37"/>
      <c r="H90" s="36"/>
      <c r="I90" s="36"/>
      <c r="J90" s="36"/>
      <c r="K90" s="36"/>
      <c r="L90" s="36"/>
    </row>
    <row r="91" spans="1:12" ht="35.25" customHeight="1">
      <c r="A91" s="13">
        <v>16</v>
      </c>
      <c r="B91" s="13" t="s">
        <v>94</v>
      </c>
      <c r="C91" s="31" t="s">
        <v>95</v>
      </c>
      <c r="D91" s="48">
        <v>1</v>
      </c>
      <c r="E91" s="48">
        <v>1</v>
      </c>
      <c r="F91" s="37" t="s">
        <v>93</v>
      </c>
      <c r="G91" s="37">
        <v>2013</v>
      </c>
      <c r="H91" s="36">
        <f>H92+H93+H94</f>
        <v>58900</v>
      </c>
      <c r="I91" s="36">
        <f>I92+I93+I94</f>
        <v>58900</v>
      </c>
      <c r="J91" s="36">
        <f>SUM(J92:J94)</f>
        <v>1000</v>
      </c>
      <c r="K91" s="36">
        <f>SUM(K92:K94)</f>
        <v>41300</v>
      </c>
      <c r="L91" s="36">
        <v>0</v>
      </c>
    </row>
    <row r="92" spans="1:12" ht="15" customHeight="1" hidden="1" outlineLevel="1">
      <c r="A92" s="13"/>
      <c r="B92" s="13"/>
      <c r="C92" s="19" t="s">
        <v>20</v>
      </c>
      <c r="D92" s="48"/>
      <c r="E92" s="48"/>
      <c r="F92" s="37"/>
      <c r="G92" s="32"/>
      <c r="H92" s="38">
        <v>57400</v>
      </c>
      <c r="I92" s="51">
        <v>57400</v>
      </c>
      <c r="J92" s="38">
        <v>0</v>
      </c>
      <c r="K92" s="38">
        <f>41300</f>
        <v>41300</v>
      </c>
      <c r="L92" s="51"/>
    </row>
    <row r="93" spans="1:12" ht="15" customHeight="1" hidden="1" outlineLevel="1">
      <c r="A93" s="13"/>
      <c r="B93" s="13"/>
      <c r="C93" s="22" t="s">
        <v>21</v>
      </c>
      <c r="D93" s="48"/>
      <c r="E93" s="48"/>
      <c r="F93" s="37"/>
      <c r="G93" s="32"/>
      <c r="H93" s="38">
        <f>J93+K93+500</f>
        <v>1500</v>
      </c>
      <c r="I93" s="38">
        <v>1500</v>
      </c>
      <c r="J93" s="38">
        <v>1000</v>
      </c>
      <c r="K93" s="38">
        <v>0</v>
      </c>
      <c r="L93" s="38">
        <v>0</v>
      </c>
    </row>
    <row r="94" spans="1:12" ht="15" customHeight="1" hidden="1" outlineLevel="1">
      <c r="A94" s="13"/>
      <c r="B94" s="13"/>
      <c r="C94" s="22" t="s">
        <v>22</v>
      </c>
      <c r="D94" s="48"/>
      <c r="E94" s="48"/>
      <c r="F94" s="37"/>
      <c r="G94" s="32"/>
      <c r="H94" s="36"/>
      <c r="I94" s="36"/>
      <c r="J94" s="36"/>
      <c r="K94" s="36"/>
      <c r="L94" s="36"/>
    </row>
    <row r="95" spans="1:12" ht="36" customHeight="1">
      <c r="A95" s="13">
        <v>17</v>
      </c>
      <c r="B95" s="13" t="s">
        <v>96</v>
      </c>
      <c r="C95" s="52" t="s">
        <v>97</v>
      </c>
      <c r="D95" s="48">
        <v>1.8</v>
      </c>
      <c r="E95" s="48">
        <v>1.8</v>
      </c>
      <c r="F95" s="37" t="s">
        <v>98</v>
      </c>
      <c r="G95" s="37">
        <v>2012</v>
      </c>
      <c r="H95" s="36">
        <v>102000</v>
      </c>
      <c r="I95" s="36">
        <f>SUM(I96:I98)</f>
        <v>95000</v>
      </c>
      <c r="J95" s="36">
        <v>95000</v>
      </c>
      <c r="K95" s="36">
        <v>0</v>
      </c>
      <c r="L95" s="36">
        <v>0</v>
      </c>
    </row>
    <row r="96" spans="1:12" ht="15" customHeight="1" hidden="1" outlineLevel="1">
      <c r="A96" s="13"/>
      <c r="B96" s="13"/>
      <c r="C96" s="19" t="s">
        <v>20</v>
      </c>
      <c r="D96" s="48"/>
      <c r="E96" s="48"/>
      <c r="F96" s="37"/>
      <c r="G96" s="32"/>
      <c r="H96" s="38">
        <f>95000</f>
        <v>95000</v>
      </c>
      <c r="I96" s="38">
        <f>95000</f>
        <v>95000</v>
      </c>
      <c r="J96" s="38">
        <v>95000</v>
      </c>
      <c r="K96" s="38">
        <v>0</v>
      </c>
      <c r="L96" s="38">
        <v>0</v>
      </c>
    </row>
    <row r="97" spans="1:12" ht="15" customHeight="1" hidden="1" outlineLevel="1">
      <c r="A97" s="13"/>
      <c r="B97" s="13"/>
      <c r="C97" s="22" t="s">
        <v>21</v>
      </c>
      <c r="D97" s="48"/>
      <c r="E97" s="48"/>
      <c r="F97" s="37"/>
      <c r="G97" s="32"/>
      <c r="H97" s="38">
        <f>7000</f>
        <v>7000</v>
      </c>
      <c r="I97" s="38"/>
      <c r="J97" s="38"/>
      <c r="K97" s="38"/>
      <c r="L97" s="38"/>
    </row>
    <row r="98" spans="1:12" ht="15" customHeight="1" hidden="1" outlineLevel="1">
      <c r="A98" s="13"/>
      <c r="B98" s="13"/>
      <c r="C98" s="22" t="s">
        <v>22</v>
      </c>
      <c r="D98" s="48"/>
      <c r="E98" s="48"/>
      <c r="F98" s="37"/>
      <c r="G98" s="32"/>
      <c r="H98" s="36"/>
      <c r="I98" s="36"/>
      <c r="J98" s="36"/>
      <c r="K98" s="36"/>
      <c r="L98" s="36"/>
    </row>
    <row r="99" spans="1:12" ht="66.75" customHeight="1">
      <c r="A99" s="13">
        <v>18</v>
      </c>
      <c r="B99" s="13" t="s">
        <v>99</v>
      </c>
      <c r="C99" s="31" t="s">
        <v>100</v>
      </c>
      <c r="D99" s="41" t="s">
        <v>101</v>
      </c>
      <c r="E99" s="41" t="s">
        <v>101</v>
      </c>
      <c r="F99" s="37" t="s">
        <v>102</v>
      </c>
      <c r="G99" s="32" t="s">
        <v>103</v>
      </c>
      <c r="H99" s="36">
        <v>1191229.647</v>
      </c>
      <c r="I99" s="36">
        <v>900643.208</v>
      </c>
      <c r="J99" s="36">
        <f>SUM(J100:J102)</f>
        <v>187326.143</v>
      </c>
      <c r="K99" s="36">
        <f>SUM(K100:K102)</f>
        <v>176492.326</v>
      </c>
      <c r="L99" s="36">
        <f>SUM(L100:L102)</f>
        <v>395600.701</v>
      </c>
    </row>
    <row r="100" spans="1:12" ht="15" customHeight="1" hidden="1" outlineLevel="1">
      <c r="A100" s="13"/>
      <c r="B100" s="13"/>
      <c r="C100" s="19" t="s">
        <v>20</v>
      </c>
      <c r="D100" s="48"/>
      <c r="E100" s="48"/>
      <c r="F100" s="37"/>
      <c r="G100" s="32"/>
      <c r="H100" s="38">
        <v>1191229.647</v>
      </c>
      <c r="I100" s="38">
        <v>900643.208</v>
      </c>
      <c r="J100" s="38">
        <f>206797.859-3583.199-15950+61.499-0.016</f>
        <v>187326.143</v>
      </c>
      <c r="K100" s="38">
        <v>176492.326</v>
      </c>
      <c r="L100" s="38">
        <f>430000-34399.299</f>
        <v>395600.701</v>
      </c>
    </row>
    <row r="101" spans="1:12" ht="15" customHeight="1" hidden="1" outlineLevel="1">
      <c r="A101" s="13"/>
      <c r="B101" s="13"/>
      <c r="C101" s="22" t="s">
        <v>21</v>
      </c>
      <c r="D101" s="48"/>
      <c r="E101" s="48"/>
      <c r="F101" s="37"/>
      <c r="G101" s="32"/>
      <c r="H101" s="38"/>
      <c r="I101" s="38"/>
      <c r="J101" s="38"/>
      <c r="K101" s="38"/>
      <c r="L101" s="38"/>
    </row>
    <row r="102" spans="1:12" ht="15" customHeight="1" hidden="1" outlineLevel="1">
      <c r="A102" s="13"/>
      <c r="B102" s="13"/>
      <c r="C102" s="22" t="s">
        <v>22</v>
      </c>
      <c r="D102" s="48"/>
      <c r="E102" s="48"/>
      <c r="F102" s="37"/>
      <c r="G102" s="32"/>
      <c r="H102" s="36"/>
      <c r="I102" s="36"/>
      <c r="J102" s="36"/>
      <c r="K102" s="36"/>
      <c r="L102" s="36"/>
    </row>
    <row r="103" spans="1:12" ht="66.75" customHeight="1">
      <c r="A103" s="13">
        <v>19</v>
      </c>
      <c r="B103" s="13" t="s">
        <v>104</v>
      </c>
      <c r="C103" s="31" t="s">
        <v>105</v>
      </c>
      <c r="D103" s="48" t="s">
        <v>106</v>
      </c>
      <c r="E103" s="48" t="s">
        <v>107</v>
      </c>
      <c r="F103" s="37" t="s">
        <v>98</v>
      </c>
      <c r="G103" s="32" t="s">
        <v>108</v>
      </c>
      <c r="H103" s="36">
        <f>H104</f>
        <v>204737.623</v>
      </c>
      <c r="I103" s="36">
        <f>I108+I109+I110</f>
        <v>178570.974</v>
      </c>
      <c r="J103" s="36">
        <f>J108+J109+J110</f>
        <v>178570.974</v>
      </c>
      <c r="K103" s="36">
        <v>0</v>
      </c>
      <c r="L103" s="36">
        <v>0</v>
      </c>
    </row>
    <row r="104" spans="1:12" ht="15" customHeight="1" hidden="1" outlineLevel="1">
      <c r="A104" s="13"/>
      <c r="B104" s="13"/>
      <c r="C104" s="19" t="s">
        <v>20</v>
      </c>
      <c r="D104" s="48"/>
      <c r="E104" s="48"/>
      <c r="F104" s="37"/>
      <c r="G104" s="37"/>
      <c r="H104" s="38">
        <v>204737.623</v>
      </c>
      <c r="I104" s="38">
        <v>17857.974</v>
      </c>
      <c r="J104" s="38">
        <v>178570.974</v>
      </c>
      <c r="K104" s="38">
        <v>0</v>
      </c>
      <c r="L104" s="38">
        <v>0</v>
      </c>
    </row>
    <row r="105" spans="1:12" ht="15" customHeight="1" hidden="1" outlineLevel="1">
      <c r="A105" s="13"/>
      <c r="B105" s="13"/>
      <c r="C105" s="22" t="s">
        <v>21</v>
      </c>
      <c r="D105" s="48"/>
      <c r="E105" s="48"/>
      <c r="F105" s="37"/>
      <c r="G105" s="37"/>
      <c r="H105" s="38"/>
      <c r="I105" s="38"/>
      <c r="J105" s="38"/>
      <c r="K105" s="38"/>
      <c r="L105" s="38"/>
    </row>
    <row r="106" spans="1:12" ht="15" customHeight="1" hidden="1" outlineLevel="1">
      <c r="A106" s="13"/>
      <c r="B106" s="13"/>
      <c r="C106" s="22" t="s">
        <v>22</v>
      </c>
      <c r="D106" s="48"/>
      <c r="E106" s="48"/>
      <c r="F106" s="37"/>
      <c r="G106" s="37"/>
      <c r="H106" s="36"/>
      <c r="I106" s="36"/>
      <c r="J106" s="36"/>
      <c r="K106" s="36"/>
      <c r="L106" s="36"/>
    </row>
    <row r="107" spans="1:12" ht="26.25" customHeight="1" hidden="1">
      <c r="A107" s="13"/>
      <c r="B107" s="13"/>
      <c r="C107" s="15" t="s">
        <v>109</v>
      </c>
      <c r="D107" s="48"/>
      <c r="E107" s="48"/>
      <c r="F107" s="37"/>
      <c r="G107" s="32"/>
      <c r="H107" s="36">
        <f>H111+H115</f>
        <v>2927193.63</v>
      </c>
      <c r="I107" s="36">
        <f>I111+I115</f>
        <v>2564256.879</v>
      </c>
      <c r="J107" s="36">
        <f>J111+J115</f>
        <v>4.9</v>
      </c>
      <c r="K107" s="36">
        <f>K111+K115</f>
        <v>4.9</v>
      </c>
      <c r="L107" s="36">
        <f>L111+L115</f>
        <v>4.9</v>
      </c>
    </row>
    <row r="108" spans="1:12" ht="15" customHeight="1" hidden="1" outlineLevel="1">
      <c r="A108" s="13"/>
      <c r="B108" s="13"/>
      <c r="C108" s="19" t="s">
        <v>20</v>
      </c>
      <c r="D108" s="48"/>
      <c r="E108" s="48"/>
      <c r="F108" s="37"/>
      <c r="G108" s="32"/>
      <c r="H108" s="38"/>
      <c r="I108" s="38">
        <v>178570.974</v>
      </c>
      <c r="J108" s="38">
        <v>178570.974</v>
      </c>
      <c r="K108" s="38">
        <f>K112+K116</f>
        <v>0</v>
      </c>
      <c r="L108" s="38">
        <f>L112+L116</f>
        <v>0</v>
      </c>
    </row>
    <row r="109" spans="1:12" ht="15" customHeight="1" hidden="1" outlineLevel="1">
      <c r="A109" s="13"/>
      <c r="B109" s="13"/>
      <c r="C109" s="22" t="s">
        <v>21</v>
      </c>
      <c r="D109" s="48"/>
      <c r="E109" s="48"/>
      <c r="F109" s="37"/>
      <c r="G109" s="32"/>
      <c r="H109" s="38">
        <f>H113+H117</f>
        <v>0</v>
      </c>
      <c r="I109" s="38">
        <f>I113+I117</f>
        <v>0</v>
      </c>
      <c r="J109" s="38">
        <f>J113+J117</f>
        <v>0</v>
      </c>
      <c r="K109" s="38">
        <f>K113+K117</f>
        <v>0</v>
      </c>
      <c r="L109" s="38">
        <f>L113+L117</f>
        <v>0</v>
      </c>
    </row>
    <row r="110" spans="1:12" ht="15" customHeight="1" hidden="1" outlineLevel="1">
      <c r="A110" s="13"/>
      <c r="B110" s="13"/>
      <c r="C110" s="22" t="s">
        <v>22</v>
      </c>
      <c r="D110" s="48"/>
      <c r="E110" s="48"/>
      <c r="F110" s="37"/>
      <c r="G110" s="32"/>
      <c r="H110" s="38">
        <f>H114+H118</f>
        <v>0</v>
      </c>
      <c r="I110" s="38">
        <f>I114+I118</f>
        <v>0</v>
      </c>
      <c r="J110" s="38">
        <v>0</v>
      </c>
      <c r="K110" s="38">
        <f>K114+K118</f>
        <v>4.9</v>
      </c>
      <c r="L110" s="38">
        <f>L114+L118</f>
        <v>4.9</v>
      </c>
    </row>
    <row r="111" spans="1:12" ht="66" customHeight="1">
      <c r="A111" s="13">
        <v>20</v>
      </c>
      <c r="B111" s="13" t="s">
        <v>110</v>
      </c>
      <c r="C111" s="31" t="s">
        <v>111</v>
      </c>
      <c r="D111" s="34" t="s">
        <v>112</v>
      </c>
      <c r="E111" s="34" t="s">
        <v>112</v>
      </c>
      <c r="F111" s="37" t="s">
        <v>113</v>
      </c>
      <c r="G111" s="32" t="s">
        <v>114</v>
      </c>
      <c r="H111" s="36">
        <v>794357.064</v>
      </c>
      <c r="I111" s="36">
        <f>I112</f>
        <v>442466.362</v>
      </c>
      <c r="J111" s="36">
        <v>2.4</v>
      </c>
      <c r="K111" s="36">
        <v>2.4</v>
      </c>
      <c r="L111" s="36">
        <v>2.4</v>
      </c>
    </row>
    <row r="112" spans="1:12" ht="15" customHeight="1" hidden="1" outlineLevel="2">
      <c r="A112" s="13"/>
      <c r="B112" s="13"/>
      <c r="C112" s="19" t="s">
        <v>20</v>
      </c>
      <c r="D112" s="48"/>
      <c r="E112" s="48"/>
      <c r="F112" s="37"/>
      <c r="G112" s="32"/>
      <c r="H112" s="38">
        <v>794357.064</v>
      </c>
      <c r="I112" s="38">
        <v>442466.362</v>
      </c>
      <c r="J112" s="38"/>
      <c r="K112" s="38"/>
      <c r="L112" s="38"/>
    </row>
    <row r="113" spans="1:12" ht="15" customHeight="1" hidden="1" outlineLevel="2">
      <c r="A113" s="13"/>
      <c r="B113" s="13"/>
      <c r="C113" s="22" t="s">
        <v>21</v>
      </c>
      <c r="D113" s="48"/>
      <c r="E113" s="48"/>
      <c r="F113" s="37"/>
      <c r="G113" s="32"/>
      <c r="H113" s="38"/>
      <c r="I113" s="38"/>
      <c r="J113" s="38"/>
      <c r="K113" s="38"/>
      <c r="L113" s="38"/>
    </row>
    <row r="114" spans="1:12" ht="15" customHeight="1" hidden="1" outlineLevel="2">
      <c r="A114" s="13"/>
      <c r="B114" s="13"/>
      <c r="C114" s="22" t="s">
        <v>22</v>
      </c>
      <c r="D114" s="48"/>
      <c r="E114" s="48"/>
      <c r="F114" s="37"/>
      <c r="G114" s="32"/>
      <c r="H114" s="36"/>
      <c r="I114" s="36"/>
      <c r="J114" s="38">
        <v>2.4</v>
      </c>
      <c r="K114" s="38">
        <v>2.4</v>
      </c>
      <c r="L114" s="38">
        <v>2.4</v>
      </c>
    </row>
    <row r="115" spans="1:12" ht="39.75" customHeight="1" collapsed="1">
      <c r="A115" s="13">
        <v>21</v>
      </c>
      <c r="B115" s="13" t="s">
        <v>115</v>
      </c>
      <c r="C115" s="31" t="s">
        <v>116</v>
      </c>
      <c r="D115" s="34" t="s">
        <v>117</v>
      </c>
      <c r="E115" s="34" t="s">
        <v>117</v>
      </c>
      <c r="F115" s="37" t="s">
        <v>118</v>
      </c>
      <c r="G115" s="32" t="s">
        <v>119</v>
      </c>
      <c r="H115" s="36">
        <v>2132836.566</v>
      </c>
      <c r="I115" s="36">
        <f>I116</f>
        <v>2121790.517</v>
      </c>
      <c r="J115" s="36">
        <v>2.5</v>
      </c>
      <c r="K115" s="36">
        <v>2.5</v>
      </c>
      <c r="L115" s="36">
        <v>2.5</v>
      </c>
    </row>
    <row r="116" spans="1:12" ht="15" customHeight="1" hidden="1" outlineLevel="1">
      <c r="A116" s="13"/>
      <c r="B116" s="13"/>
      <c r="C116" s="19" t="s">
        <v>20</v>
      </c>
      <c r="D116" s="48"/>
      <c r="E116" s="48"/>
      <c r="F116" s="37"/>
      <c r="G116" s="32"/>
      <c r="H116" s="38">
        <v>2132836.566</v>
      </c>
      <c r="I116" s="38">
        <v>2121790.517</v>
      </c>
      <c r="J116" s="36"/>
      <c r="K116" s="36"/>
      <c r="L116" s="36"/>
    </row>
    <row r="117" spans="1:12" ht="15" customHeight="1" hidden="1" outlineLevel="1">
      <c r="A117" s="13"/>
      <c r="B117" s="13"/>
      <c r="C117" s="22" t="s">
        <v>21</v>
      </c>
      <c r="D117" s="48"/>
      <c r="E117" s="48"/>
      <c r="F117" s="37"/>
      <c r="G117" s="32"/>
      <c r="H117" s="38"/>
      <c r="I117" s="38"/>
      <c r="J117" s="38"/>
      <c r="K117" s="38"/>
      <c r="L117" s="38"/>
    </row>
    <row r="118" spans="1:12" ht="15" customHeight="1" hidden="1" outlineLevel="1">
      <c r="A118" s="13"/>
      <c r="B118" s="13"/>
      <c r="C118" s="22" t="s">
        <v>22</v>
      </c>
      <c r="D118" s="48"/>
      <c r="E118" s="48"/>
      <c r="F118" s="37"/>
      <c r="G118" s="32"/>
      <c r="H118" s="36"/>
      <c r="I118" s="36"/>
      <c r="J118" s="38">
        <v>2.5</v>
      </c>
      <c r="K118" s="38">
        <v>2.5</v>
      </c>
      <c r="L118" s="38">
        <v>2.5</v>
      </c>
    </row>
    <row r="119" spans="1:12" ht="32.25" customHeight="1">
      <c r="A119" s="13">
        <v>22</v>
      </c>
      <c r="B119" s="13" t="s">
        <v>120</v>
      </c>
      <c r="C119" s="31" t="s">
        <v>121</v>
      </c>
      <c r="D119" s="34">
        <v>18.62</v>
      </c>
      <c r="E119" s="34">
        <v>18.62</v>
      </c>
      <c r="F119" s="37" t="s">
        <v>122</v>
      </c>
      <c r="G119" s="32" t="s">
        <v>123</v>
      </c>
      <c r="H119" s="36">
        <v>141814.356</v>
      </c>
      <c r="I119" s="36">
        <f>I120</f>
        <v>108027.749</v>
      </c>
      <c r="J119" s="36">
        <v>0.5</v>
      </c>
      <c r="K119" s="36">
        <v>0.5</v>
      </c>
      <c r="L119" s="36">
        <v>0.5</v>
      </c>
    </row>
    <row r="120" spans="1:12" ht="15" customHeight="1" hidden="1" outlineLevel="1">
      <c r="A120" s="13"/>
      <c r="B120" s="13"/>
      <c r="C120" s="19" t="s">
        <v>20</v>
      </c>
      <c r="D120" s="48"/>
      <c r="E120" s="48"/>
      <c r="F120" s="37"/>
      <c r="G120" s="32"/>
      <c r="H120" s="38">
        <v>141814.356</v>
      </c>
      <c r="I120" s="38">
        <v>108027.749</v>
      </c>
      <c r="J120" s="36"/>
      <c r="K120" s="36"/>
      <c r="L120" s="36"/>
    </row>
    <row r="121" spans="1:12" ht="15" customHeight="1" hidden="1" outlineLevel="1">
      <c r="A121" s="13"/>
      <c r="B121" s="13"/>
      <c r="C121" s="22" t="s">
        <v>21</v>
      </c>
      <c r="D121" s="48"/>
      <c r="E121" s="48"/>
      <c r="F121" s="37"/>
      <c r="G121" s="32"/>
      <c r="H121" s="38"/>
      <c r="I121" s="38"/>
      <c r="J121" s="38"/>
      <c r="K121" s="38"/>
      <c r="L121" s="38"/>
    </row>
    <row r="122" spans="1:12" ht="15" customHeight="1" hidden="1" outlineLevel="1">
      <c r="A122" s="13"/>
      <c r="B122" s="13"/>
      <c r="C122" s="22" t="s">
        <v>22</v>
      </c>
      <c r="D122" s="48"/>
      <c r="E122" s="48"/>
      <c r="F122" s="37"/>
      <c r="G122" s="32"/>
      <c r="H122" s="36"/>
      <c r="I122" s="36"/>
      <c r="J122" s="38">
        <v>0.5</v>
      </c>
      <c r="K122" s="38">
        <v>0.5</v>
      </c>
      <c r="L122" s="38">
        <v>0.5</v>
      </c>
    </row>
    <row r="123" spans="1:12" ht="24.75" customHeight="1">
      <c r="A123" s="13">
        <v>23</v>
      </c>
      <c r="B123" s="13" t="s">
        <v>124</v>
      </c>
      <c r="C123" s="31" t="s">
        <v>125</v>
      </c>
      <c r="D123" s="53">
        <v>8</v>
      </c>
      <c r="E123" s="53">
        <v>8</v>
      </c>
      <c r="F123" s="37" t="s">
        <v>122</v>
      </c>
      <c r="G123" s="32" t="s">
        <v>126</v>
      </c>
      <c r="H123" s="36">
        <v>283910.463</v>
      </c>
      <c r="I123" s="36">
        <f>I124</f>
        <v>271570.759</v>
      </c>
      <c r="J123" s="36">
        <v>0.8</v>
      </c>
      <c r="K123" s="36">
        <v>0.8</v>
      </c>
      <c r="L123" s="36">
        <v>0.8</v>
      </c>
    </row>
    <row r="124" spans="1:12" ht="15" customHeight="1" hidden="1" outlineLevel="1">
      <c r="A124" s="13"/>
      <c r="B124" s="13"/>
      <c r="C124" s="19" t="s">
        <v>20</v>
      </c>
      <c r="D124" s="48"/>
      <c r="E124" s="48"/>
      <c r="F124" s="37"/>
      <c r="G124" s="32"/>
      <c r="H124" s="38">
        <v>283910.463</v>
      </c>
      <c r="I124" s="38">
        <v>271570.759</v>
      </c>
      <c r="J124" s="36"/>
      <c r="K124" s="36"/>
      <c r="L124" s="36"/>
    </row>
    <row r="125" spans="1:12" ht="15" customHeight="1" hidden="1" outlineLevel="1">
      <c r="A125" s="13"/>
      <c r="B125" s="13"/>
      <c r="C125" s="22" t="s">
        <v>21</v>
      </c>
      <c r="D125" s="48"/>
      <c r="E125" s="48"/>
      <c r="F125" s="37"/>
      <c r="G125" s="32"/>
      <c r="H125" s="38"/>
      <c r="I125" s="38"/>
      <c r="J125" s="38"/>
      <c r="K125" s="38"/>
      <c r="L125" s="38"/>
    </row>
    <row r="126" spans="1:12" ht="15" customHeight="1" hidden="1" outlineLevel="1">
      <c r="A126" s="13"/>
      <c r="B126" s="13"/>
      <c r="C126" s="22" t="s">
        <v>22</v>
      </c>
      <c r="D126" s="48"/>
      <c r="E126" s="48"/>
      <c r="F126" s="37"/>
      <c r="G126" s="32"/>
      <c r="H126" s="36"/>
      <c r="I126" s="36"/>
      <c r="J126" s="38">
        <v>0.8</v>
      </c>
      <c r="K126" s="38">
        <v>0.8</v>
      </c>
      <c r="L126" s="38">
        <v>0.8</v>
      </c>
    </row>
    <row r="127" spans="1:12" ht="39.75" customHeight="1">
      <c r="A127" s="13">
        <v>24</v>
      </c>
      <c r="B127" s="13" t="s">
        <v>127</v>
      </c>
      <c r="C127" s="54" t="s">
        <v>128</v>
      </c>
      <c r="D127" s="34">
        <v>6.134</v>
      </c>
      <c r="E127" s="34">
        <v>6.134</v>
      </c>
      <c r="F127" s="37" t="s">
        <v>129</v>
      </c>
      <c r="G127" s="32" t="s">
        <v>130</v>
      </c>
      <c r="H127" s="36">
        <f>H128+H129+H130</f>
        <v>160385.327</v>
      </c>
      <c r="I127" s="36">
        <f>I128+I129+I130</f>
        <v>157573.8</v>
      </c>
      <c r="J127" s="36">
        <f>J128+J129+J130</f>
        <v>124887.6</v>
      </c>
      <c r="K127" s="36">
        <f>K128+K129+K130</f>
        <v>32685.6</v>
      </c>
      <c r="L127" s="36">
        <v>0.6000000000000001</v>
      </c>
    </row>
    <row r="128" spans="1:12" ht="25.5" customHeight="1" hidden="1" outlineLevel="1">
      <c r="A128" s="13"/>
      <c r="B128" s="13"/>
      <c r="C128" s="19" t="s">
        <v>20</v>
      </c>
      <c r="D128" s="48"/>
      <c r="E128" s="48"/>
      <c r="F128" s="37"/>
      <c r="G128" s="32"/>
      <c r="H128" s="38">
        <v>160385.327</v>
      </c>
      <c r="I128" s="38">
        <v>157572</v>
      </c>
      <c r="J128" s="38">
        <v>124887</v>
      </c>
      <c r="K128" s="38">
        <v>32685</v>
      </c>
      <c r="L128" s="36"/>
    </row>
    <row r="129" spans="1:12" ht="17.25" customHeight="1" hidden="1" outlineLevel="1">
      <c r="A129" s="13"/>
      <c r="B129" s="13"/>
      <c r="C129" s="22" t="s">
        <v>21</v>
      </c>
      <c r="D129" s="48"/>
      <c r="E129" s="48"/>
      <c r="F129" s="37"/>
      <c r="G129" s="32"/>
      <c r="H129" s="38"/>
      <c r="I129" s="38"/>
      <c r="J129" s="38"/>
      <c r="K129" s="38"/>
      <c r="L129" s="38"/>
    </row>
    <row r="130" spans="1:12" ht="21" customHeight="1" hidden="1" outlineLevel="1">
      <c r="A130" s="13"/>
      <c r="B130" s="13"/>
      <c r="C130" s="22" t="s">
        <v>22</v>
      </c>
      <c r="D130" s="48"/>
      <c r="E130" s="48"/>
      <c r="F130" s="37"/>
      <c r="G130" s="32"/>
      <c r="H130" s="38"/>
      <c r="I130" s="38">
        <v>1.8</v>
      </c>
      <c r="J130" s="38">
        <v>0.6000000000000001</v>
      </c>
      <c r="K130" s="38">
        <v>0.6000000000000001</v>
      </c>
      <c r="L130" s="38">
        <v>0.6000000000000001</v>
      </c>
    </row>
    <row r="131" spans="1:12" ht="38.25" customHeight="1" hidden="1">
      <c r="A131" s="55"/>
      <c r="B131" s="55"/>
      <c r="C131" s="56" t="s">
        <v>131</v>
      </c>
      <c r="D131" s="57"/>
      <c r="E131" s="57"/>
      <c r="F131" s="45"/>
      <c r="G131" s="45"/>
      <c r="H131" s="46">
        <f>H132+H136+H140+H144+H148+H152+H156+H160+H164+H168+H172+H176+H180+H184+H188+H192+H196+H200+H204+H208+H212+H216+H220+H224+H228+H232+H236+H240+H244+H248+H252+H256+H260+H264+H268+H272+H276+H280+H284+H288+H292+H296+H300+H304+H308+H312+H316+H320+H324</f>
        <v>338383.146</v>
      </c>
      <c r="I131" s="46">
        <f>I132+I136+I140+I144+I148+I152+I156+I160+I164+I168+I172+I176+I180+I184+I188+I192+I196+I200+I204+I208+I212+I216+I220+I224+I228+I232+I236+I240+I244+I248+I252+I256+I260+I264+I268+I272+I276+I280+I284+I288+I292+I296+I300+I304+I308+I312+I316+I320+I324</f>
        <v>285380.16099999996</v>
      </c>
      <c r="J131" s="46">
        <f>J132+J136+J140+J144+J148+J152+J156+J160+J164+J168+J172+J176+J180+J184+J188+J192+J196+J200+J204+J208+J212+J216+J220+J224+J228+J232+J236+J240+J244+J248+J252+J256+J260+J264+J268+J272+J276+J280+J284+J288+J292+J296+J300+J304+J308+J312+J316+J320+J324</f>
        <v>229394.839</v>
      </c>
      <c r="K131" s="46">
        <f>K132+K136+K140+K144+K148+K152+K156+K160+K164+K168+K172+K176+K180+K184+K188+K192+K196+K200+K204+K208+K212+K216+K220+K224+K228+K232+K236+K240+K244+K248+K252+K256+K260+K264+K268+K272+K276+K280+K284+K288+K292+K296+K300+K304+K308+K312+K316+K320+K324</f>
        <v>45460.204</v>
      </c>
      <c r="L131" s="46">
        <f>L132+L136+L140+L144+L148+L152+L156+L160+L164+L168+L172+L176+L180+L184+L188+L192+L196+L200+L204+L208+L212+L216+L220+L224+L228+L232+L236+L240+L244+L248+L252+L256+L260+L264+L268+L272+L276+L280+L284+L288+L292+L296+L300+L304+L308+L312+L316+L320+L324</f>
        <v>29000</v>
      </c>
    </row>
    <row r="132" spans="1:12" ht="50.25" customHeight="1">
      <c r="A132" s="13">
        <v>25</v>
      </c>
      <c r="B132" s="13" t="s">
        <v>132</v>
      </c>
      <c r="C132" s="31" t="s">
        <v>133</v>
      </c>
      <c r="D132" s="48" t="s">
        <v>134</v>
      </c>
      <c r="E132" s="48" t="s">
        <v>134</v>
      </c>
      <c r="F132" s="37">
        <v>2013</v>
      </c>
      <c r="G132" s="37">
        <v>2013</v>
      </c>
      <c r="H132" s="36">
        <f>H133+H134+H135</f>
        <v>5499.305</v>
      </c>
      <c r="I132" s="36">
        <f>I133+I134+I135</f>
        <v>5050</v>
      </c>
      <c r="J132" s="36">
        <f>J133+J134+J135</f>
        <v>5050</v>
      </c>
      <c r="K132" s="36">
        <v>0</v>
      </c>
      <c r="L132" s="36">
        <v>0</v>
      </c>
    </row>
    <row r="133" spans="1:12" ht="15" customHeight="1" hidden="1" outlineLevel="1">
      <c r="A133" s="13"/>
      <c r="B133" s="13"/>
      <c r="C133" s="19" t="s">
        <v>20</v>
      </c>
      <c r="D133" s="48"/>
      <c r="E133" s="48"/>
      <c r="F133" s="37"/>
      <c r="G133" s="37"/>
      <c r="H133" s="38">
        <v>4800</v>
      </c>
      <c r="I133" s="38">
        <v>4800</v>
      </c>
      <c r="J133" s="38">
        <v>4800</v>
      </c>
      <c r="K133" s="38">
        <v>0</v>
      </c>
      <c r="L133" s="38">
        <v>0</v>
      </c>
    </row>
    <row r="134" spans="1:12" ht="15" customHeight="1" hidden="1" outlineLevel="1">
      <c r="A134" s="13"/>
      <c r="B134" s="13"/>
      <c r="C134" s="22" t="s">
        <v>21</v>
      </c>
      <c r="D134" s="48"/>
      <c r="E134" s="48"/>
      <c r="F134" s="37"/>
      <c r="G134" s="37"/>
      <c r="H134" s="38">
        <v>699.305</v>
      </c>
      <c r="I134" s="38">
        <v>250</v>
      </c>
      <c r="J134" s="38">
        <v>250</v>
      </c>
      <c r="K134" s="38"/>
      <c r="L134" s="38"/>
    </row>
    <row r="135" spans="1:12" ht="15" customHeight="1" hidden="1" outlineLevel="1">
      <c r="A135" s="13"/>
      <c r="B135" s="13"/>
      <c r="C135" s="22" t="s">
        <v>22</v>
      </c>
      <c r="D135" s="48"/>
      <c r="E135" s="48"/>
      <c r="F135" s="37"/>
      <c r="G135" s="37"/>
      <c r="H135" s="36"/>
      <c r="I135" s="36"/>
      <c r="J135" s="36"/>
      <c r="K135" s="36"/>
      <c r="L135" s="36"/>
    </row>
    <row r="136" spans="1:12" ht="51" customHeight="1">
      <c r="A136" s="13">
        <v>26</v>
      </c>
      <c r="B136" s="13" t="s">
        <v>135</v>
      </c>
      <c r="C136" s="31" t="s">
        <v>136</v>
      </c>
      <c r="D136" s="48" t="s">
        <v>137</v>
      </c>
      <c r="E136" s="48" t="s">
        <v>137</v>
      </c>
      <c r="F136" s="37">
        <v>2013</v>
      </c>
      <c r="G136" s="37">
        <v>2013</v>
      </c>
      <c r="H136" s="36">
        <f>H137+H138+H139</f>
        <v>3899.426</v>
      </c>
      <c r="I136" s="36">
        <f>I137+I138+I139</f>
        <v>3250</v>
      </c>
      <c r="J136" s="36">
        <f>J137+J138+J139</f>
        <v>3250</v>
      </c>
      <c r="K136" s="36">
        <v>0</v>
      </c>
      <c r="L136" s="36">
        <v>0</v>
      </c>
    </row>
    <row r="137" spans="1:12" ht="15" customHeight="1" hidden="1" outlineLevel="1">
      <c r="A137" s="13"/>
      <c r="B137" s="13"/>
      <c r="C137" s="19" t="s">
        <v>20</v>
      </c>
      <c r="D137" s="48"/>
      <c r="E137" s="48"/>
      <c r="F137" s="37"/>
      <c r="G137" s="37"/>
      <c r="H137" s="38">
        <v>3000</v>
      </c>
      <c r="I137" s="38">
        <v>3000</v>
      </c>
      <c r="J137" s="38">
        <v>3000</v>
      </c>
      <c r="K137" s="38">
        <v>0</v>
      </c>
      <c r="L137" s="38">
        <v>0</v>
      </c>
    </row>
    <row r="138" spans="1:12" ht="15" customHeight="1" hidden="1" outlineLevel="1">
      <c r="A138" s="13"/>
      <c r="B138" s="13"/>
      <c r="C138" s="22" t="s">
        <v>21</v>
      </c>
      <c r="D138" s="48"/>
      <c r="E138" s="48"/>
      <c r="F138" s="37"/>
      <c r="G138" s="37"/>
      <c r="H138" s="38">
        <v>899.426</v>
      </c>
      <c r="I138" s="38">
        <v>250</v>
      </c>
      <c r="J138" s="38">
        <v>250</v>
      </c>
      <c r="K138" s="38"/>
      <c r="L138" s="38"/>
    </row>
    <row r="139" spans="1:12" ht="15" customHeight="1" hidden="1" outlineLevel="1">
      <c r="A139" s="13"/>
      <c r="B139" s="13"/>
      <c r="C139" s="22" t="s">
        <v>22</v>
      </c>
      <c r="D139" s="48"/>
      <c r="E139" s="48"/>
      <c r="F139" s="37"/>
      <c r="G139" s="37"/>
      <c r="H139" s="36"/>
      <c r="I139" s="36"/>
      <c r="J139" s="36"/>
      <c r="K139" s="36"/>
      <c r="L139" s="36"/>
    </row>
    <row r="140" spans="1:12" ht="34.5" customHeight="1">
      <c r="A140" s="13">
        <v>27</v>
      </c>
      <c r="B140" s="13" t="s">
        <v>138</v>
      </c>
      <c r="C140" s="52" t="s">
        <v>139</v>
      </c>
      <c r="D140" s="48"/>
      <c r="E140" s="48">
        <v>3</v>
      </c>
      <c r="F140" s="37">
        <v>2015</v>
      </c>
      <c r="G140" s="37">
        <v>2015</v>
      </c>
      <c r="H140" s="36">
        <v>21500</v>
      </c>
      <c r="I140" s="36">
        <v>20000</v>
      </c>
      <c r="J140" s="36">
        <v>0</v>
      </c>
      <c r="K140" s="36">
        <v>0</v>
      </c>
      <c r="L140" s="36">
        <v>20000</v>
      </c>
    </row>
    <row r="141" spans="1:12" ht="15" customHeight="1" hidden="1" outlineLevel="1">
      <c r="A141" s="13"/>
      <c r="B141" s="13"/>
      <c r="C141" s="19" t="s">
        <v>20</v>
      </c>
      <c r="D141" s="48"/>
      <c r="E141" s="48"/>
      <c r="F141" s="37"/>
      <c r="G141" s="37"/>
      <c r="H141" s="38">
        <v>0</v>
      </c>
      <c r="I141" s="38">
        <v>0</v>
      </c>
      <c r="J141" s="38">
        <v>0</v>
      </c>
      <c r="K141" s="38">
        <v>0</v>
      </c>
      <c r="L141" s="38">
        <v>0</v>
      </c>
    </row>
    <row r="142" spans="1:12" ht="15" customHeight="1" hidden="1" outlineLevel="1">
      <c r="A142" s="13"/>
      <c r="B142" s="13"/>
      <c r="C142" s="22" t="s">
        <v>21</v>
      </c>
      <c r="D142" s="48"/>
      <c r="E142" s="48"/>
      <c r="F142" s="37"/>
      <c r="G142" s="37"/>
      <c r="H142" s="38">
        <v>0</v>
      </c>
      <c r="I142" s="38"/>
      <c r="J142" s="38"/>
      <c r="K142" s="38"/>
      <c r="L142" s="38"/>
    </row>
    <row r="143" spans="1:12" ht="15" customHeight="1" hidden="1" outlineLevel="1">
      <c r="A143" s="13"/>
      <c r="B143" s="13"/>
      <c r="C143" s="22" t="s">
        <v>22</v>
      </c>
      <c r="D143" s="48"/>
      <c r="E143" s="48"/>
      <c r="F143" s="37"/>
      <c r="G143" s="37"/>
      <c r="H143" s="36"/>
      <c r="I143" s="36"/>
      <c r="J143" s="36"/>
      <c r="K143" s="36"/>
      <c r="L143" s="36"/>
    </row>
    <row r="144" spans="1:12" ht="46.5" customHeight="1">
      <c r="A144" s="13">
        <v>28</v>
      </c>
      <c r="B144" s="13" t="s">
        <v>140</v>
      </c>
      <c r="C144" s="31" t="s">
        <v>141</v>
      </c>
      <c r="D144" s="48" t="s">
        <v>142</v>
      </c>
      <c r="E144" s="48"/>
      <c r="F144" s="37"/>
      <c r="G144" s="37">
        <v>2013</v>
      </c>
      <c r="H144" s="36"/>
      <c r="I144" s="36"/>
      <c r="J144" s="36">
        <f>J145+J146+J147</f>
        <v>250</v>
      </c>
      <c r="K144" s="36">
        <v>0</v>
      </c>
      <c r="L144" s="36">
        <v>0</v>
      </c>
    </row>
    <row r="145" spans="1:12" ht="15" customHeight="1" hidden="1" outlineLevel="1">
      <c r="A145" s="13"/>
      <c r="B145" s="13"/>
      <c r="C145" s="19" t="s">
        <v>20</v>
      </c>
      <c r="D145" s="48"/>
      <c r="E145" s="48"/>
      <c r="F145" s="37"/>
      <c r="G145" s="37"/>
      <c r="H145" s="38">
        <v>0</v>
      </c>
      <c r="I145" s="38"/>
      <c r="J145" s="38"/>
      <c r="K145" s="38">
        <v>0</v>
      </c>
      <c r="L145" s="38">
        <v>0</v>
      </c>
    </row>
    <row r="146" spans="1:12" ht="15" customHeight="1" hidden="1" outlineLevel="1">
      <c r="A146" s="13"/>
      <c r="B146" s="13"/>
      <c r="C146" s="22" t="s">
        <v>21</v>
      </c>
      <c r="D146" s="48"/>
      <c r="E146" s="48"/>
      <c r="F146" s="37"/>
      <c r="G146" s="37"/>
      <c r="H146" s="38">
        <v>0</v>
      </c>
      <c r="I146" s="38"/>
      <c r="J146" s="38">
        <v>250</v>
      </c>
      <c r="K146" s="38"/>
      <c r="L146" s="38"/>
    </row>
    <row r="147" spans="1:12" ht="15" customHeight="1" hidden="1" outlineLevel="1">
      <c r="A147" s="13"/>
      <c r="B147" s="13"/>
      <c r="C147" s="22" t="s">
        <v>22</v>
      </c>
      <c r="D147" s="48"/>
      <c r="E147" s="48"/>
      <c r="F147" s="37"/>
      <c r="G147" s="37"/>
      <c r="H147" s="36"/>
      <c r="I147" s="36"/>
      <c r="J147" s="36"/>
      <c r="K147" s="36"/>
      <c r="L147" s="36"/>
    </row>
    <row r="148" spans="1:12" ht="26.25" customHeight="1">
      <c r="A148" s="13">
        <v>29</v>
      </c>
      <c r="B148" s="13" t="s">
        <v>143</v>
      </c>
      <c r="C148" s="31" t="s">
        <v>144</v>
      </c>
      <c r="D148" s="48" t="s">
        <v>145</v>
      </c>
      <c r="E148" s="48" t="s">
        <v>145</v>
      </c>
      <c r="F148" s="37">
        <v>2014</v>
      </c>
      <c r="G148" s="37">
        <v>2013</v>
      </c>
      <c r="H148" s="36">
        <f>H149+H150+H151</f>
        <v>18850</v>
      </c>
      <c r="I148" s="36">
        <f>I149+I150+I151</f>
        <v>18850</v>
      </c>
      <c r="J148" s="36">
        <f>J149+J150+J151</f>
        <v>850</v>
      </c>
      <c r="K148" s="36">
        <f>K149+K150+K151</f>
        <v>18000</v>
      </c>
      <c r="L148" s="36">
        <f>L149+L150+L151</f>
        <v>0</v>
      </c>
    </row>
    <row r="149" spans="1:12" ht="15" customHeight="1" hidden="1" outlineLevel="1">
      <c r="A149" s="13"/>
      <c r="B149" s="13"/>
      <c r="C149" s="19" t="s">
        <v>20</v>
      </c>
      <c r="D149" s="48"/>
      <c r="E149" s="48"/>
      <c r="F149" s="37"/>
      <c r="G149" s="37"/>
      <c r="H149" s="51">
        <v>18000</v>
      </c>
      <c r="I149" s="51">
        <v>18000</v>
      </c>
      <c r="J149" s="51"/>
      <c r="K149" s="38">
        <v>18000</v>
      </c>
      <c r="L149" s="38">
        <v>0</v>
      </c>
    </row>
    <row r="150" spans="1:12" ht="15" customHeight="1" hidden="1" outlineLevel="1">
      <c r="A150" s="13"/>
      <c r="B150" s="13"/>
      <c r="C150" s="22" t="s">
        <v>21</v>
      </c>
      <c r="D150" s="48"/>
      <c r="E150" s="48"/>
      <c r="F150" s="37"/>
      <c r="G150" s="37"/>
      <c r="H150" s="38">
        <v>850</v>
      </c>
      <c r="I150" s="38">
        <v>850</v>
      </c>
      <c r="J150" s="38">
        <v>850</v>
      </c>
      <c r="K150" s="38"/>
      <c r="L150" s="38"/>
    </row>
    <row r="151" spans="1:12" ht="15" customHeight="1" hidden="1" outlineLevel="1">
      <c r="A151" s="13"/>
      <c r="B151" s="13"/>
      <c r="C151" s="22" t="s">
        <v>22</v>
      </c>
      <c r="D151" s="48"/>
      <c r="E151" s="48"/>
      <c r="F151" s="37"/>
      <c r="G151" s="37"/>
      <c r="H151" s="36"/>
      <c r="I151" s="36"/>
      <c r="J151" s="36"/>
      <c r="K151" s="36"/>
      <c r="L151" s="36"/>
    </row>
    <row r="152" spans="1:12" ht="40.5" customHeight="1">
      <c r="A152" s="13">
        <v>30</v>
      </c>
      <c r="B152" s="13" t="s">
        <v>146</v>
      </c>
      <c r="C152" s="31" t="s">
        <v>147</v>
      </c>
      <c r="D152" s="48" t="s">
        <v>148</v>
      </c>
      <c r="E152" s="48" t="s">
        <v>148</v>
      </c>
      <c r="F152" s="37">
        <v>2013</v>
      </c>
      <c r="G152" s="37">
        <v>2013</v>
      </c>
      <c r="H152" s="36">
        <f>H153+H154+H155</f>
        <v>5045.611999999999</v>
      </c>
      <c r="I152" s="36">
        <v>5300</v>
      </c>
      <c r="J152" s="36">
        <f>J153+J154+J155</f>
        <v>4724.882</v>
      </c>
      <c r="K152" s="36">
        <f>K153+K154+K155</f>
        <v>0</v>
      </c>
      <c r="L152" s="36">
        <v>0</v>
      </c>
    </row>
    <row r="153" spans="1:12" ht="15" customHeight="1" hidden="1" outlineLevel="1">
      <c r="A153" s="13"/>
      <c r="B153" s="13"/>
      <c r="C153" s="19" t="s">
        <v>20</v>
      </c>
      <c r="D153" s="48"/>
      <c r="E153" s="48"/>
      <c r="F153" s="37"/>
      <c r="G153" s="37"/>
      <c r="H153" s="38">
        <v>4474.882</v>
      </c>
      <c r="I153" s="38">
        <v>4474.882</v>
      </c>
      <c r="J153" s="38">
        <v>4474.882</v>
      </c>
      <c r="K153" s="38">
        <v>0</v>
      </c>
      <c r="L153" s="38">
        <v>0</v>
      </c>
    </row>
    <row r="154" spans="1:12" ht="15" customHeight="1" hidden="1" outlineLevel="1">
      <c r="A154" s="13"/>
      <c r="B154" s="13"/>
      <c r="C154" s="22" t="s">
        <v>21</v>
      </c>
      <c r="D154" s="48"/>
      <c r="E154" s="48"/>
      <c r="F154" s="37"/>
      <c r="G154" s="37"/>
      <c r="H154" s="38">
        <v>570.73</v>
      </c>
      <c r="I154" s="38">
        <v>250</v>
      </c>
      <c r="J154" s="38">
        <v>250</v>
      </c>
      <c r="K154" s="38">
        <v>0</v>
      </c>
      <c r="L154" s="38"/>
    </row>
    <row r="155" spans="1:12" ht="15" customHeight="1" hidden="1" outlineLevel="1">
      <c r="A155" s="13"/>
      <c r="B155" s="13"/>
      <c r="C155" s="22" t="s">
        <v>22</v>
      </c>
      <c r="D155" s="48"/>
      <c r="E155" s="48"/>
      <c r="F155" s="37"/>
      <c r="G155" s="37"/>
      <c r="H155" s="36"/>
      <c r="I155" s="36"/>
      <c r="J155" s="36"/>
      <c r="K155" s="36"/>
      <c r="L155" s="36"/>
    </row>
    <row r="156" spans="1:12" ht="26.25" customHeight="1">
      <c r="A156" s="13">
        <v>31</v>
      </c>
      <c r="B156" s="13" t="s">
        <v>149</v>
      </c>
      <c r="C156" s="31" t="s">
        <v>150</v>
      </c>
      <c r="D156" s="48" t="s">
        <v>151</v>
      </c>
      <c r="E156" s="48" t="s">
        <v>151</v>
      </c>
      <c r="F156" s="37">
        <v>2013</v>
      </c>
      <c r="G156" s="37">
        <v>2013</v>
      </c>
      <c r="H156" s="36">
        <f>H157+H158+H159</f>
        <v>2315.221</v>
      </c>
      <c r="I156" s="36">
        <f>I157+I158+I159</f>
        <v>1750</v>
      </c>
      <c r="J156" s="36">
        <f>J157+J158+J159</f>
        <v>1750</v>
      </c>
      <c r="K156" s="36">
        <v>0</v>
      </c>
      <c r="L156" s="36">
        <v>0</v>
      </c>
    </row>
    <row r="157" spans="1:12" ht="15" customHeight="1" hidden="1" outlineLevel="1">
      <c r="A157" s="13"/>
      <c r="B157" s="13"/>
      <c r="C157" s="19" t="s">
        <v>20</v>
      </c>
      <c r="D157" s="48"/>
      <c r="E157" s="48"/>
      <c r="F157" s="37"/>
      <c r="G157" s="37"/>
      <c r="H157" s="38">
        <v>1500</v>
      </c>
      <c r="I157" s="38">
        <v>1500</v>
      </c>
      <c r="J157" s="38">
        <v>1500</v>
      </c>
      <c r="K157" s="38">
        <v>0</v>
      </c>
      <c r="L157" s="38">
        <v>0</v>
      </c>
    </row>
    <row r="158" spans="1:12" ht="15" customHeight="1" hidden="1" outlineLevel="1">
      <c r="A158" s="13"/>
      <c r="B158" s="13"/>
      <c r="C158" s="22" t="s">
        <v>21</v>
      </c>
      <c r="D158" s="48"/>
      <c r="E158" s="48"/>
      <c r="F158" s="37"/>
      <c r="G158" s="37"/>
      <c r="H158" s="38">
        <v>815.221</v>
      </c>
      <c r="I158" s="38">
        <v>250</v>
      </c>
      <c r="J158" s="38">
        <v>250</v>
      </c>
      <c r="K158" s="38"/>
      <c r="L158" s="38"/>
    </row>
    <row r="159" spans="1:12" ht="15" customHeight="1" hidden="1" outlineLevel="1">
      <c r="A159" s="13"/>
      <c r="B159" s="13"/>
      <c r="C159" s="22" t="s">
        <v>22</v>
      </c>
      <c r="D159" s="48"/>
      <c r="E159" s="48"/>
      <c r="F159" s="37"/>
      <c r="G159" s="37"/>
      <c r="H159" s="36"/>
      <c r="I159" s="36"/>
      <c r="J159" s="36"/>
      <c r="K159" s="36"/>
      <c r="L159" s="36"/>
    </row>
    <row r="160" spans="1:12" ht="37.5" customHeight="1">
      <c r="A160" s="13">
        <v>32</v>
      </c>
      <c r="B160" s="13" t="s">
        <v>152</v>
      </c>
      <c r="C160" s="31" t="s">
        <v>153</v>
      </c>
      <c r="D160" s="48" t="s">
        <v>154</v>
      </c>
      <c r="E160" s="48" t="s">
        <v>154</v>
      </c>
      <c r="F160" s="37">
        <v>2014</v>
      </c>
      <c r="G160" s="37">
        <v>2013</v>
      </c>
      <c r="H160" s="36">
        <f>H161+H162+H163</f>
        <v>6250</v>
      </c>
      <c r="I160" s="36">
        <f>I161+I162+I163</f>
        <v>6250</v>
      </c>
      <c r="J160" s="36">
        <f>J161+J162+J163</f>
        <v>950</v>
      </c>
      <c r="K160" s="36">
        <f>K161+K162+K163</f>
        <v>5300</v>
      </c>
      <c r="L160" s="36">
        <f>L161+L162+L163</f>
        <v>0</v>
      </c>
    </row>
    <row r="161" spans="1:12" ht="15" customHeight="1" hidden="1" outlineLevel="1">
      <c r="A161" s="13"/>
      <c r="B161" s="13"/>
      <c r="C161" s="19" t="s">
        <v>20</v>
      </c>
      <c r="D161" s="48"/>
      <c r="E161" s="48"/>
      <c r="F161" s="37"/>
      <c r="G161" s="37"/>
      <c r="H161" s="38">
        <v>5300</v>
      </c>
      <c r="I161" s="38">
        <v>5300</v>
      </c>
      <c r="J161" s="38"/>
      <c r="K161" s="38">
        <v>5300</v>
      </c>
      <c r="L161" s="38"/>
    </row>
    <row r="162" spans="1:12" ht="15" customHeight="1" hidden="1" outlineLevel="1">
      <c r="A162" s="13"/>
      <c r="B162" s="13"/>
      <c r="C162" s="22" t="s">
        <v>21</v>
      </c>
      <c r="D162" s="48"/>
      <c r="E162" s="48"/>
      <c r="F162" s="37"/>
      <c r="G162" s="37"/>
      <c r="H162" s="38">
        <v>950</v>
      </c>
      <c r="I162" s="38">
        <v>950</v>
      </c>
      <c r="J162" s="38">
        <v>950</v>
      </c>
      <c r="K162" s="38"/>
      <c r="L162" s="38">
        <v>0</v>
      </c>
    </row>
    <row r="163" spans="1:12" ht="15" customHeight="1" hidden="1" outlineLevel="1">
      <c r="A163" s="13"/>
      <c r="B163" s="13"/>
      <c r="C163" s="22" t="s">
        <v>22</v>
      </c>
      <c r="D163" s="48"/>
      <c r="E163" s="48"/>
      <c r="F163" s="37"/>
      <c r="G163" s="37"/>
      <c r="H163" s="36"/>
      <c r="I163" s="36"/>
      <c r="J163" s="36"/>
      <c r="K163" s="36"/>
      <c r="L163" s="36"/>
    </row>
    <row r="164" spans="1:12" ht="26.25" customHeight="1">
      <c r="A164" s="13">
        <v>33</v>
      </c>
      <c r="B164" s="13" t="s">
        <v>155</v>
      </c>
      <c r="C164" s="31" t="s">
        <v>156</v>
      </c>
      <c r="D164" s="48" t="s">
        <v>157</v>
      </c>
      <c r="E164" s="48" t="s">
        <v>157</v>
      </c>
      <c r="F164" s="37">
        <v>2013</v>
      </c>
      <c r="G164" s="37">
        <v>2013</v>
      </c>
      <c r="H164" s="36">
        <f>H165+H166+H167</f>
        <v>6904.808</v>
      </c>
      <c r="I164" s="36">
        <f>I165+I166+I167</f>
        <v>5950</v>
      </c>
      <c r="J164" s="36">
        <f>J165+J166+J167</f>
        <v>5950</v>
      </c>
      <c r="K164" s="36">
        <f>K165+K166+K167</f>
        <v>0</v>
      </c>
      <c r="L164" s="36">
        <f>L165+L166+L167</f>
        <v>0</v>
      </c>
    </row>
    <row r="165" spans="1:12" ht="15" customHeight="1" hidden="1" outlineLevel="1">
      <c r="A165" s="13"/>
      <c r="B165" s="13"/>
      <c r="C165" s="19" t="s">
        <v>20</v>
      </c>
      <c r="D165" s="48"/>
      <c r="E165" s="48"/>
      <c r="F165" s="37"/>
      <c r="G165" s="37"/>
      <c r="H165" s="36">
        <v>5630</v>
      </c>
      <c r="I165" s="38">
        <v>5650</v>
      </c>
      <c r="J165" s="38">
        <v>5650</v>
      </c>
      <c r="K165" s="38">
        <v>0</v>
      </c>
      <c r="L165" s="38">
        <v>0</v>
      </c>
    </row>
    <row r="166" spans="1:12" ht="15" customHeight="1" hidden="1" outlineLevel="1">
      <c r="A166" s="13"/>
      <c r="B166" s="13"/>
      <c r="C166" s="22" t="s">
        <v>21</v>
      </c>
      <c r="D166" s="48"/>
      <c r="E166" s="48"/>
      <c r="F166" s="37"/>
      <c r="G166" s="37"/>
      <c r="H166" s="38">
        <v>1274.808</v>
      </c>
      <c r="I166" s="38">
        <v>300</v>
      </c>
      <c r="J166" s="38">
        <v>300</v>
      </c>
      <c r="K166" s="38"/>
      <c r="L166" s="38"/>
    </row>
    <row r="167" spans="1:12" ht="15" customHeight="1" hidden="1" outlineLevel="1">
      <c r="A167" s="13"/>
      <c r="B167" s="13"/>
      <c r="C167" s="22" t="s">
        <v>22</v>
      </c>
      <c r="D167" s="48"/>
      <c r="E167" s="48"/>
      <c r="F167" s="37"/>
      <c r="G167" s="37"/>
      <c r="H167" s="36"/>
      <c r="I167" s="36"/>
      <c r="J167" s="36"/>
      <c r="K167" s="36"/>
      <c r="L167" s="36"/>
    </row>
    <row r="168" spans="1:12" ht="26.25" customHeight="1">
      <c r="A168" s="13">
        <v>34</v>
      </c>
      <c r="B168" s="13" t="s">
        <v>158</v>
      </c>
      <c r="C168" s="31" t="s">
        <v>159</v>
      </c>
      <c r="D168" s="48" t="s">
        <v>160</v>
      </c>
      <c r="E168" s="48"/>
      <c r="F168" s="37"/>
      <c r="G168" s="37">
        <v>2013</v>
      </c>
      <c r="H168" s="36"/>
      <c r="I168" s="36"/>
      <c r="J168" s="36">
        <f>J169+J170+J171</f>
        <v>300</v>
      </c>
      <c r="K168" s="36">
        <f>K169+K170+K171</f>
        <v>0</v>
      </c>
      <c r="L168" s="36">
        <f>L169+L170+L171</f>
        <v>0</v>
      </c>
    </row>
    <row r="169" spans="1:12" ht="15" customHeight="1" hidden="1" outlineLevel="1">
      <c r="A169" s="13"/>
      <c r="B169" s="13"/>
      <c r="C169" s="19" t="s">
        <v>20</v>
      </c>
      <c r="D169" s="48"/>
      <c r="E169" s="48"/>
      <c r="F169" s="37"/>
      <c r="G169" s="37"/>
      <c r="H169" s="38">
        <v>0</v>
      </c>
      <c r="I169" s="38">
        <v>0</v>
      </c>
      <c r="J169" s="38"/>
      <c r="K169" s="38">
        <v>0</v>
      </c>
      <c r="L169" s="38">
        <v>0</v>
      </c>
    </row>
    <row r="170" spans="1:12" ht="15" customHeight="1" hidden="1" outlineLevel="1">
      <c r="A170" s="13"/>
      <c r="B170" s="13"/>
      <c r="C170" s="22" t="s">
        <v>21</v>
      </c>
      <c r="D170" s="48"/>
      <c r="E170" s="48"/>
      <c r="F170" s="37"/>
      <c r="G170" s="37"/>
      <c r="H170" s="38">
        <v>0</v>
      </c>
      <c r="I170" s="38"/>
      <c r="J170" s="38">
        <v>300</v>
      </c>
      <c r="K170" s="38"/>
      <c r="L170" s="38"/>
    </row>
    <row r="171" spans="1:12" ht="15" customHeight="1" hidden="1" outlineLevel="1">
      <c r="A171" s="13"/>
      <c r="B171" s="13"/>
      <c r="C171" s="22" t="s">
        <v>22</v>
      </c>
      <c r="D171" s="48"/>
      <c r="E171" s="48"/>
      <c r="F171" s="37"/>
      <c r="G171" s="37"/>
      <c r="H171" s="36"/>
      <c r="I171" s="36"/>
      <c r="J171" s="36"/>
      <c r="K171" s="36"/>
      <c r="L171" s="36"/>
    </row>
    <row r="172" spans="1:12" ht="26.25" customHeight="1">
      <c r="A172" s="13">
        <v>35</v>
      </c>
      <c r="B172" s="13" t="s">
        <v>161</v>
      </c>
      <c r="C172" s="31" t="s">
        <v>162</v>
      </c>
      <c r="D172" s="48" t="s">
        <v>137</v>
      </c>
      <c r="E172" s="48" t="s">
        <v>137</v>
      </c>
      <c r="F172" s="37">
        <v>2013</v>
      </c>
      <c r="G172" s="37">
        <v>2013</v>
      </c>
      <c r="H172" s="36">
        <f>H173+H174+H175</f>
        <v>6176.355</v>
      </c>
      <c r="I172" s="36">
        <f>I173+I174+I175</f>
        <v>5635</v>
      </c>
      <c r="J172" s="36">
        <f>J173+J174+J175</f>
        <v>5635</v>
      </c>
      <c r="K172" s="36">
        <f>K173+K174+K175</f>
        <v>0</v>
      </c>
      <c r="L172" s="36">
        <f>L173+L174+L175</f>
        <v>0</v>
      </c>
    </row>
    <row r="173" spans="1:12" ht="15" customHeight="1" hidden="1" outlineLevel="1">
      <c r="A173" s="13"/>
      <c r="B173" s="13"/>
      <c r="C173" s="19" t="s">
        <v>20</v>
      </c>
      <c r="D173" s="48"/>
      <c r="E173" s="48"/>
      <c r="F173" s="37"/>
      <c r="G173" s="37"/>
      <c r="H173" s="38">
        <v>5385</v>
      </c>
      <c r="I173" s="38">
        <v>5385</v>
      </c>
      <c r="J173" s="38">
        <v>5385</v>
      </c>
      <c r="K173" s="38">
        <v>0</v>
      </c>
      <c r="L173" s="38">
        <v>0</v>
      </c>
    </row>
    <row r="174" spans="1:12" ht="15" customHeight="1" hidden="1" outlineLevel="1">
      <c r="A174" s="13"/>
      <c r="B174" s="13"/>
      <c r="C174" s="22" t="s">
        <v>21</v>
      </c>
      <c r="D174" s="48"/>
      <c r="E174" s="48"/>
      <c r="F174" s="37"/>
      <c r="G174" s="37"/>
      <c r="H174" s="38">
        <v>791.355</v>
      </c>
      <c r="I174" s="38">
        <v>250</v>
      </c>
      <c r="J174" s="38">
        <v>250</v>
      </c>
      <c r="K174" s="38"/>
      <c r="L174" s="38"/>
    </row>
    <row r="175" spans="1:12" ht="15" customHeight="1" hidden="1" outlineLevel="1">
      <c r="A175" s="13"/>
      <c r="B175" s="13"/>
      <c r="C175" s="22" t="s">
        <v>22</v>
      </c>
      <c r="D175" s="48"/>
      <c r="E175" s="48"/>
      <c r="F175" s="37"/>
      <c r="G175" s="37"/>
      <c r="H175" s="36"/>
      <c r="I175" s="36"/>
      <c r="J175" s="36"/>
      <c r="K175" s="36"/>
      <c r="L175" s="36"/>
    </row>
    <row r="176" spans="1:12" ht="26.25" customHeight="1">
      <c r="A176" s="13">
        <v>36</v>
      </c>
      <c r="B176" s="13" t="s">
        <v>163</v>
      </c>
      <c r="C176" s="31" t="s">
        <v>164</v>
      </c>
      <c r="D176" s="48" t="s">
        <v>165</v>
      </c>
      <c r="E176" s="48" t="s">
        <v>165</v>
      </c>
      <c r="F176" s="37">
        <v>2014</v>
      </c>
      <c r="G176" s="37">
        <v>2013</v>
      </c>
      <c r="H176" s="36">
        <f>H177+H178+H179</f>
        <v>6520</v>
      </c>
      <c r="I176" s="36">
        <f>I177+I178+I179</f>
        <v>6250</v>
      </c>
      <c r="J176" s="36">
        <f>J177+J178+J179</f>
        <v>950</v>
      </c>
      <c r="K176" s="36">
        <f>K177+K178+K179</f>
        <v>5300</v>
      </c>
      <c r="L176" s="36">
        <f>L177+L178+L179</f>
        <v>0</v>
      </c>
    </row>
    <row r="177" spans="1:12" ht="15" customHeight="1" hidden="1" outlineLevel="1">
      <c r="A177" s="13"/>
      <c r="B177" s="13"/>
      <c r="C177" s="19" t="s">
        <v>20</v>
      </c>
      <c r="D177" s="48"/>
      <c r="E177" s="48"/>
      <c r="F177" s="37"/>
      <c r="G177" s="37"/>
      <c r="H177" s="51">
        <v>5300</v>
      </c>
      <c r="I177" s="51">
        <v>5300</v>
      </c>
      <c r="J177" s="51"/>
      <c r="K177" s="51">
        <v>5300</v>
      </c>
      <c r="L177" s="51"/>
    </row>
    <row r="178" spans="1:12" ht="15" customHeight="1" hidden="1" outlineLevel="1">
      <c r="A178" s="13"/>
      <c r="B178" s="13"/>
      <c r="C178" s="22" t="s">
        <v>21</v>
      </c>
      <c r="D178" s="48"/>
      <c r="E178" s="48"/>
      <c r="F178" s="37"/>
      <c r="G178" s="37"/>
      <c r="H178" s="38">
        <v>1220</v>
      </c>
      <c r="I178" s="38">
        <v>950</v>
      </c>
      <c r="J178" s="38">
        <v>950</v>
      </c>
      <c r="K178" s="38"/>
      <c r="L178" s="38">
        <v>0</v>
      </c>
    </row>
    <row r="179" spans="1:12" ht="15" customHeight="1" hidden="1" outlineLevel="1">
      <c r="A179" s="13"/>
      <c r="B179" s="13"/>
      <c r="C179" s="22" t="s">
        <v>22</v>
      </c>
      <c r="D179" s="48"/>
      <c r="E179" s="48"/>
      <c r="F179" s="37"/>
      <c r="G179" s="37"/>
      <c r="H179" s="36"/>
      <c r="I179" s="36"/>
      <c r="J179" s="36"/>
      <c r="K179" s="36"/>
      <c r="L179" s="36"/>
    </row>
    <row r="180" spans="1:12" ht="36.75" customHeight="1">
      <c r="A180" s="13">
        <v>37</v>
      </c>
      <c r="B180" s="13" t="s">
        <v>166</v>
      </c>
      <c r="C180" s="31" t="s">
        <v>167</v>
      </c>
      <c r="D180" s="48" t="s">
        <v>168</v>
      </c>
      <c r="E180" s="48" t="s">
        <v>168</v>
      </c>
      <c r="F180" s="37">
        <v>2015</v>
      </c>
      <c r="G180" s="37">
        <v>2014</v>
      </c>
      <c r="H180" s="36">
        <f>H181+H182+H183</f>
        <v>10500</v>
      </c>
      <c r="I180" s="36">
        <f>I181+I182+I183</f>
        <v>10500</v>
      </c>
      <c r="J180" s="36">
        <f>J181+J182+J183</f>
        <v>1000</v>
      </c>
      <c r="K180" s="36">
        <f>K181+K182+K183</f>
        <v>500</v>
      </c>
      <c r="L180" s="36">
        <f>L181+L182+L183</f>
        <v>9000</v>
      </c>
    </row>
    <row r="181" spans="1:12" ht="15" customHeight="1" hidden="1" outlineLevel="1">
      <c r="A181" s="13"/>
      <c r="B181" s="13"/>
      <c r="C181" s="19" t="s">
        <v>20</v>
      </c>
      <c r="D181" s="48"/>
      <c r="E181" s="48"/>
      <c r="F181" s="37"/>
      <c r="G181" s="37"/>
      <c r="H181" s="51">
        <v>9000</v>
      </c>
      <c r="I181" s="51">
        <v>9000</v>
      </c>
      <c r="J181" s="51"/>
      <c r="K181" s="51"/>
      <c r="L181" s="51">
        <v>9000</v>
      </c>
    </row>
    <row r="182" spans="1:12" ht="15" customHeight="1" hidden="1" outlineLevel="1">
      <c r="A182" s="13"/>
      <c r="B182" s="13"/>
      <c r="C182" s="22" t="s">
        <v>21</v>
      </c>
      <c r="D182" s="48"/>
      <c r="E182" s="48"/>
      <c r="F182" s="37"/>
      <c r="G182" s="37"/>
      <c r="H182" s="38">
        <v>1500</v>
      </c>
      <c r="I182" s="38">
        <v>1500</v>
      </c>
      <c r="J182" s="38">
        <v>1000</v>
      </c>
      <c r="K182" s="38">
        <v>500</v>
      </c>
      <c r="L182" s="38"/>
    </row>
    <row r="183" spans="1:12" ht="15" customHeight="1" hidden="1" outlineLevel="1">
      <c r="A183" s="13"/>
      <c r="B183" s="13"/>
      <c r="C183" s="22" t="s">
        <v>22</v>
      </c>
      <c r="D183" s="48"/>
      <c r="E183" s="48"/>
      <c r="F183" s="37"/>
      <c r="G183" s="37"/>
      <c r="H183" s="36"/>
      <c r="I183" s="36"/>
      <c r="J183" s="36"/>
      <c r="K183" s="36"/>
      <c r="L183" s="36"/>
    </row>
    <row r="184" spans="1:12" ht="26.25" customHeight="1">
      <c r="A184" s="13">
        <v>38</v>
      </c>
      <c r="B184" s="13" t="s">
        <v>169</v>
      </c>
      <c r="C184" s="31" t="s">
        <v>170</v>
      </c>
      <c r="D184" s="48" t="s">
        <v>171</v>
      </c>
      <c r="E184" s="48"/>
      <c r="F184" s="37"/>
      <c r="G184" s="37">
        <v>2013</v>
      </c>
      <c r="H184" s="36"/>
      <c r="I184" s="36"/>
      <c r="J184" s="36">
        <f>J185+J186+J187</f>
        <v>250</v>
      </c>
      <c r="K184" s="36">
        <f>K185+K186+K187</f>
        <v>0</v>
      </c>
      <c r="L184" s="36">
        <f>L185+L186+L187</f>
        <v>0</v>
      </c>
    </row>
    <row r="185" spans="1:12" ht="15" customHeight="1" hidden="1" outlineLevel="1">
      <c r="A185" s="13"/>
      <c r="B185" s="13"/>
      <c r="C185" s="19" t="s">
        <v>20</v>
      </c>
      <c r="D185" s="48"/>
      <c r="E185" s="48"/>
      <c r="F185" s="37"/>
      <c r="G185" s="37"/>
      <c r="H185" s="38">
        <v>0</v>
      </c>
      <c r="I185" s="38">
        <v>0</v>
      </c>
      <c r="J185" s="38">
        <v>0</v>
      </c>
      <c r="K185" s="38">
        <v>0</v>
      </c>
      <c r="L185" s="38">
        <v>0</v>
      </c>
    </row>
    <row r="186" spans="1:12" ht="15" customHeight="1" hidden="1" outlineLevel="1">
      <c r="A186" s="13"/>
      <c r="B186" s="13"/>
      <c r="C186" s="22" t="s">
        <v>21</v>
      </c>
      <c r="D186" s="48"/>
      <c r="E186" s="48"/>
      <c r="F186" s="37"/>
      <c r="G186" s="37"/>
      <c r="H186" s="38">
        <v>0</v>
      </c>
      <c r="I186" s="38"/>
      <c r="J186" s="38">
        <v>250</v>
      </c>
      <c r="K186" s="38"/>
      <c r="L186" s="38"/>
    </row>
    <row r="187" spans="1:12" ht="15" customHeight="1" hidden="1" outlineLevel="1">
      <c r="A187" s="13"/>
      <c r="B187" s="13"/>
      <c r="C187" s="22" t="s">
        <v>22</v>
      </c>
      <c r="D187" s="48"/>
      <c r="E187" s="48"/>
      <c r="F187" s="37"/>
      <c r="G187" s="37"/>
      <c r="H187" s="36"/>
      <c r="I187" s="36"/>
      <c r="J187" s="36"/>
      <c r="K187" s="36"/>
      <c r="L187" s="36"/>
    </row>
    <row r="188" spans="1:12" ht="15" customHeight="1">
      <c r="A188" s="13">
        <v>39</v>
      </c>
      <c r="B188" s="13" t="s">
        <v>172</v>
      </c>
      <c r="C188" s="58" t="s">
        <v>173</v>
      </c>
      <c r="D188" s="48" t="s">
        <v>174</v>
      </c>
      <c r="E188" s="48" t="s">
        <v>174</v>
      </c>
      <c r="F188" s="37">
        <v>2014</v>
      </c>
      <c r="G188" s="37">
        <v>2013</v>
      </c>
      <c r="H188" s="36">
        <f>H189+H190+H191</f>
        <v>7850</v>
      </c>
      <c r="I188" s="36">
        <f>I189+I190+I191</f>
        <v>7850</v>
      </c>
      <c r="J188" s="36">
        <f>J189+J190+J191</f>
        <v>850</v>
      </c>
      <c r="K188" s="36">
        <f>K189+K190+K191</f>
        <v>7000</v>
      </c>
      <c r="L188" s="36">
        <f>L189+L190+L191</f>
        <v>0</v>
      </c>
    </row>
    <row r="189" spans="1:12" ht="15" customHeight="1" hidden="1" outlineLevel="1">
      <c r="A189" s="13"/>
      <c r="B189" s="13"/>
      <c r="C189" s="19" t="s">
        <v>20</v>
      </c>
      <c r="D189" s="48"/>
      <c r="E189" s="48"/>
      <c r="F189" s="37"/>
      <c r="G189" s="37"/>
      <c r="H189" s="38">
        <v>7000</v>
      </c>
      <c r="I189" s="38">
        <v>7000</v>
      </c>
      <c r="J189" s="38"/>
      <c r="K189" s="38">
        <v>7000</v>
      </c>
      <c r="L189" s="38">
        <v>0</v>
      </c>
    </row>
    <row r="190" spans="1:12" ht="15" customHeight="1" hidden="1" outlineLevel="1">
      <c r="A190" s="13"/>
      <c r="B190" s="13"/>
      <c r="C190" s="22" t="s">
        <v>21</v>
      </c>
      <c r="D190" s="48"/>
      <c r="E190" s="48"/>
      <c r="F190" s="37"/>
      <c r="G190" s="37"/>
      <c r="H190" s="38">
        <v>850</v>
      </c>
      <c r="I190" s="38">
        <v>850</v>
      </c>
      <c r="J190" s="38">
        <v>850</v>
      </c>
      <c r="K190" s="38"/>
      <c r="L190" s="38"/>
    </row>
    <row r="191" spans="1:12" ht="15" customHeight="1" hidden="1" outlineLevel="1">
      <c r="A191" s="13"/>
      <c r="B191" s="13"/>
      <c r="C191" s="22" t="s">
        <v>22</v>
      </c>
      <c r="D191" s="48"/>
      <c r="E191" s="48"/>
      <c r="F191" s="37"/>
      <c r="G191" s="37"/>
      <c r="H191" s="36"/>
      <c r="I191" s="36"/>
      <c r="J191" s="36"/>
      <c r="K191" s="36"/>
      <c r="L191" s="36"/>
    </row>
    <row r="192" spans="1:12" ht="45" customHeight="1">
      <c r="A192" s="13">
        <v>40</v>
      </c>
      <c r="B192" s="13" t="s">
        <v>175</v>
      </c>
      <c r="C192" s="31" t="s">
        <v>176</v>
      </c>
      <c r="D192" s="48" t="s">
        <v>177</v>
      </c>
      <c r="E192" s="48" t="s">
        <v>177</v>
      </c>
      <c r="F192" s="37">
        <v>2013</v>
      </c>
      <c r="G192" s="37">
        <v>2013</v>
      </c>
      <c r="H192" s="36">
        <f>H193+H194+H195</f>
        <v>4020</v>
      </c>
      <c r="I192" s="36">
        <f>I193+I194+I195</f>
        <v>3350</v>
      </c>
      <c r="J192" s="36">
        <f>J193+J194+J195</f>
        <v>3350</v>
      </c>
      <c r="K192" s="36">
        <f>K193+K194+K195</f>
        <v>0</v>
      </c>
      <c r="L192" s="36">
        <f>L193+L194+L195</f>
        <v>0</v>
      </c>
    </row>
    <row r="193" spans="1:12" ht="15" customHeight="1" hidden="1" outlineLevel="1">
      <c r="A193" s="13"/>
      <c r="B193" s="13"/>
      <c r="C193" s="19" t="s">
        <v>20</v>
      </c>
      <c r="D193" s="48"/>
      <c r="E193" s="48"/>
      <c r="F193" s="37"/>
      <c r="G193" s="37"/>
      <c r="H193" s="38">
        <v>3100</v>
      </c>
      <c r="I193" s="38">
        <v>3100</v>
      </c>
      <c r="J193" s="38">
        <v>3100</v>
      </c>
      <c r="K193" s="38">
        <v>0</v>
      </c>
      <c r="L193" s="38">
        <v>0</v>
      </c>
    </row>
    <row r="194" spans="1:12" ht="15" customHeight="1" hidden="1" outlineLevel="1">
      <c r="A194" s="13"/>
      <c r="B194" s="13"/>
      <c r="C194" s="22" t="s">
        <v>21</v>
      </c>
      <c r="D194" s="48"/>
      <c r="E194" s="48"/>
      <c r="F194" s="37"/>
      <c r="G194" s="37"/>
      <c r="H194" s="38">
        <v>920</v>
      </c>
      <c r="I194" s="38">
        <v>250</v>
      </c>
      <c r="J194" s="38">
        <v>250</v>
      </c>
      <c r="K194" s="38"/>
      <c r="L194" s="38"/>
    </row>
    <row r="195" spans="1:12" ht="15" customHeight="1" hidden="1" outlineLevel="1">
      <c r="A195" s="13"/>
      <c r="B195" s="13"/>
      <c r="C195" s="22" t="s">
        <v>22</v>
      </c>
      <c r="D195" s="48"/>
      <c r="E195" s="48"/>
      <c r="F195" s="37"/>
      <c r="G195" s="37"/>
      <c r="H195" s="36"/>
      <c r="I195" s="36"/>
      <c r="J195" s="36"/>
      <c r="K195" s="36"/>
      <c r="L195" s="36"/>
    </row>
    <row r="196" spans="1:12" ht="50.25" customHeight="1">
      <c r="A196" s="13">
        <v>41</v>
      </c>
      <c r="B196" s="13" t="s">
        <v>178</v>
      </c>
      <c r="C196" s="31" t="s">
        <v>179</v>
      </c>
      <c r="D196" s="48" t="s">
        <v>180</v>
      </c>
      <c r="E196" s="48"/>
      <c r="F196" s="37"/>
      <c r="G196" s="37">
        <v>2013</v>
      </c>
      <c r="H196" s="36"/>
      <c r="I196" s="36"/>
      <c r="J196" s="36">
        <f>J197+J198+J199</f>
        <v>250</v>
      </c>
      <c r="K196" s="36">
        <f>K197+K198+K199</f>
        <v>0</v>
      </c>
      <c r="L196" s="36">
        <f>L197+L198+L199</f>
        <v>0</v>
      </c>
    </row>
    <row r="197" spans="1:12" ht="15" customHeight="1" hidden="1" outlineLevel="1">
      <c r="A197" s="13"/>
      <c r="B197" s="13"/>
      <c r="C197" s="19" t="s">
        <v>20</v>
      </c>
      <c r="D197" s="48"/>
      <c r="E197" s="48"/>
      <c r="F197" s="37"/>
      <c r="G197" s="37"/>
      <c r="H197" s="38"/>
      <c r="I197" s="38">
        <v>0</v>
      </c>
      <c r="J197" s="38"/>
      <c r="K197" s="38">
        <v>0</v>
      </c>
      <c r="L197" s="38">
        <v>0</v>
      </c>
    </row>
    <row r="198" spans="1:12" ht="15" customHeight="1" hidden="1" outlineLevel="1">
      <c r="A198" s="13"/>
      <c r="B198" s="13"/>
      <c r="C198" s="22" t="s">
        <v>21</v>
      </c>
      <c r="D198" s="48"/>
      <c r="E198" s="48"/>
      <c r="F198" s="37"/>
      <c r="G198" s="37"/>
      <c r="H198" s="38"/>
      <c r="I198" s="38"/>
      <c r="J198" s="38">
        <v>250</v>
      </c>
      <c r="K198" s="38"/>
      <c r="L198" s="38"/>
    </row>
    <row r="199" spans="1:12" ht="15" customHeight="1" hidden="1" outlineLevel="1">
      <c r="A199" s="13"/>
      <c r="B199" s="13"/>
      <c r="C199" s="22" t="s">
        <v>22</v>
      </c>
      <c r="D199" s="48"/>
      <c r="E199" s="48"/>
      <c r="F199" s="37"/>
      <c r="G199" s="37"/>
      <c r="H199" s="36"/>
      <c r="I199" s="36"/>
      <c r="J199" s="36"/>
      <c r="K199" s="36"/>
      <c r="L199" s="36"/>
    </row>
    <row r="200" spans="1:12" ht="57.75" customHeight="1">
      <c r="A200" s="13">
        <v>42</v>
      </c>
      <c r="B200" s="13" t="s">
        <v>181</v>
      </c>
      <c r="C200" s="31" t="s">
        <v>182</v>
      </c>
      <c r="D200" s="48" t="s">
        <v>183</v>
      </c>
      <c r="E200" s="48" t="s">
        <v>183</v>
      </c>
      <c r="F200" s="37">
        <v>2014</v>
      </c>
      <c r="G200" s="37">
        <v>2013</v>
      </c>
      <c r="H200" s="36">
        <f>H201+H202+H203</f>
        <v>8900</v>
      </c>
      <c r="I200" s="36">
        <f>I201+I202+I203</f>
        <v>8900</v>
      </c>
      <c r="J200" s="36">
        <f>J201+J202+J203</f>
        <v>900</v>
      </c>
      <c r="K200" s="36">
        <f>K201+K202+K203</f>
        <v>8000</v>
      </c>
      <c r="L200" s="36">
        <f>L201+L202+L203</f>
        <v>0</v>
      </c>
    </row>
    <row r="201" spans="1:12" ht="15" customHeight="1" hidden="1" outlineLevel="1">
      <c r="A201" s="13"/>
      <c r="B201" s="13"/>
      <c r="C201" s="19" t="s">
        <v>20</v>
      </c>
      <c r="D201" s="48"/>
      <c r="E201" s="48"/>
      <c r="F201" s="37"/>
      <c r="G201" s="37"/>
      <c r="H201" s="38">
        <v>8000</v>
      </c>
      <c r="I201" s="38">
        <v>8000</v>
      </c>
      <c r="J201" s="38"/>
      <c r="K201" s="38">
        <v>8000</v>
      </c>
      <c r="L201" s="38">
        <v>0</v>
      </c>
    </row>
    <row r="202" spans="1:12" ht="15" customHeight="1" hidden="1" outlineLevel="1">
      <c r="A202" s="13"/>
      <c r="B202" s="13"/>
      <c r="C202" s="22" t="s">
        <v>21</v>
      </c>
      <c r="D202" s="48"/>
      <c r="E202" s="48"/>
      <c r="F202" s="37"/>
      <c r="G202" s="37"/>
      <c r="H202" s="38">
        <v>900</v>
      </c>
      <c r="I202" s="38">
        <v>900</v>
      </c>
      <c r="J202" s="38">
        <v>900</v>
      </c>
      <c r="K202" s="38"/>
      <c r="L202" s="38"/>
    </row>
    <row r="203" spans="1:12" ht="15" customHeight="1" hidden="1" outlineLevel="1">
      <c r="A203" s="13"/>
      <c r="B203" s="13"/>
      <c r="C203" s="22" t="s">
        <v>22</v>
      </c>
      <c r="D203" s="48"/>
      <c r="E203" s="48"/>
      <c r="F203" s="37"/>
      <c r="G203" s="37"/>
      <c r="H203" s="36"/>
      <c r="I203" s="36"/>
      <c r="J203" s="36"/>
      <c r="K203" s="36"/>
      <c r="L203" s="36"/>
    </row>
    <row r="204" spans="1:12" ht="51" customHeight="1">
      <c r="A204" s="13">
        <v>43</v>
      </c>
      <c r="B204" s="13" t="s">
        <v>184</v>
      </c>
      <c r="C204" s="31" t="s">
        <v>185</v>
      </c>
      <c r="D204" s="48"/>
      <c r="E204" s="48"/>
      <c r="F204" s="37">
        <v>2013</v>
      </c>
      <c r="G204" s="37">
        <v>2013</v>
      </c>
      <c r="H204" s="36">
        <f>H205+H206+H207</f>
        <v>5750</v>
      </c>
      <c r="I204" s="36">
        <f>I205+I206+I207</f>
        <v>5750</v>
      </c>
      <c r="J204" s="36">
        <f>J205+J206+J207</f>
        <v>5750</v>
      </c>
      <c r="K204" s="36">
        <f>K205+K206+K207</f>
        <v>0</v>
      </c>
      <c r="L204" s="36">
        <f>L205+L206+L207</f>
        <v>0</v>
      </c>
    </row>
    <row r="205" spans="1:12" ht="15" customHeight="1" hidden="1" outlineLevel="1">
      <c r="A205" s="13"/>
      <c r="B205" s="13"/>
      <c r="C205" s="19" t="s">
        <v>20</v>
      </c>
      <c r="D205" s="48"/>
      <c r="E205" s="48"/>
      <c r="F205" s="37"/>
      <c r="G205" s="37"/>
      <c r="H205" s="38">
        <v>5500</v>
      </c>
      <c r="I205" s="38">
        <v>5500</v>
      </c>
      <c r="J205" s="38">
        <v>5500</v>
      </c>
      <c r="K205" s="38">
        <v>0</v>
      </c>
      <c r="L205" s="38">
        <v>0</v>
      </c>
    </row>
    <row r="206" spans="1:12" ht="15" customHeight="1" hidden="1" outlineLevel="1">
      <c r="A206" s="13"/>
      <c r="B206" s="13"/>
      <c r="C206" s="22" t="s">
        <v>21</v>
      </c>
      <c r="D206" s="48"/>
      <c r="E206" s="48"/>
      <c r="F206" s="37"/>
      <c r="G206" s="37"/>
      <c r="H206" s="38">
        <v>250</v>
      </c>
      <c r="I206" s="38">
        <v>250</v>
      </c>
      <c r="J206" s="38">
        <v>250</v>
      </c>
      <c r="K206" s="38">
        <v>0</v>
      </c>
      <c r="L206" s="38">
        <v>0</v>
      </c>
    </row>
    <row r="207" spans="1:12" ht="15" customHeight="1" hidden="1" outlineLevel="1">
      <c r="A207" s="13"/>
      <c r="B207" s="13"/>
      <c r="C207" s="22" t="s">
        <v>22</v>
      </c>
      <c r="D207" s="48"/>
      <c r="E207" s="48"/>
      <c r="F207" s="37"/>
      <c r="G207" s="37"/>
      <c r="H207" s="36"/>
      <c r="I207" s="36"/>
      <c r="J207" s="36"/>
      <c r="K207" s="36"/>
      <c r="L207" s="36"/>
    </row>
    <row r="208" spans="1:12" ht="54" customHeight="1">
      <c r="A208" s="13">
        <v>44</v>
      </c>
      <c r="B208" s="13" t="s">
        <v>186</v>
      </c>
      <c r="C208" s="31" t="s">
        <v>187</v>
      </c>
      <c r="D208" s="48" t="s">
        <v>188</v>
      </c>
      <c r="E208" s="48"/>
      <c r="F208" s="37"/>
      <c r="G208" s="37">
        <v>2013</v>
      </c>
      <c r="H208" s="36"/>
      <c r="I208" s="36"/>
      <c r="J208" s="36">
        <f>J209+J210+J211</f>
        <v>300</v>
      </c>
      <c r="K208" s="36">
        <f>K209+K210+K211</f>
        <v>0</v>
      </c>
      <c r="L208" s="36">
        <f>L209+L210+L211</f>
        <v>0</v>
      </c>
    </row>
    <row r="209" spans="1:12" ht="15" customHeight="1" hidden="1" outlineLevel="1">
      <c r="A209" s="13"/>
      <c r="B209" s="13"/>
      <c r="C209" s="19" t="s">
        <v>20</v>
      </c>
      <c r="D209" s="48"/>
      <c r="E209" s="48"/>
      <c r="F209" s="37"/>
      <c r="G209" s="37"/>
      <c r="H209" s="38">
        <v>0</v>
      </c>
      <c r="I209" s="38">
        <v>0</v>
      </c>
      <c r="J209" s="38">
        <v>0</v>
      </c>
      <c r="K209" s="38">
        <v>0</v>
      </c>
      <c r="L209" s="38">
        <v>0</v>
      </c>
    </row>
    <row r="210" spans="1:12" ht="15" customHeight="1" hidden="1" outlineLevel="1">
      <c r="A210" s="13"/>
      <c r="B210" s="13"/>
      <c r="C210" s="22" t="s">
        <v>21</v>
      </c>
      <c r="D210" s="48"/>
      <c r="E210" s="48"/>
      <c r="F210" s="37"/>
      <c r="G210" s="37"/>
      <c r="H210" s="38">
        <v>0</v>
      </c>
      <c r="I210" s="38"/>
      <c r="J210" s="38">
        <v>300</v>
      </c>
      <c r="K210" s="38"/>
      <c r="L210" s="38"/>
    </row>
    <row r="211" spans="1:12" ht="15" customHeight="1" hidden="1" outlineLevel="1">
      <c r="A211" s="13"/>
      <c r="B211" s="13"/>
      <c r="C211" s="22" t="s">
        <v>22</v>
      </c>
      <c r="D211" s="48"/>
      <c r="E211" s="48"/>
      <c r="F211" s="37"/>
      <c r="G211" s="37"/>
      <c r="H211" s="36"/>
      <c r="I211" s="36"/>
      <c r="J211" s="36"/>
      <c r="K211" s="36"/>
      <c r="L211" s="36"/>
    </row>
    <row r="212" spans="1:12" ht="48" customHeight="1">
      <c r="A212" s="13">
        <v>45</v>
      </c>
      <c r="B212" s="13" t="s">
        <v>189</v>
      </c>
      <c r="C212" s="31" t="s">
        <v>190</v>
      </c>
      <c r="D212" s="48" t="s">
        <v>191</v>
      </c>
      <c r="E212" s="48"/>
      <c r="F212" s="37"/>
      <c r="G212" s="37">
        <v>2013</v>
      </c>
      <c r="H212" s="36"/>
      <c r="I212" s="36"/>
      <c r="J212" s="36">
        <f>J213+J214+J215</f>
        <v>300</v>
      </c>
      <c r="K212" s="36">
        <f>K213+K214+K215</f>
        <v>0</v>
      </c>
      <c r="L212" s="36">
        <f>L213+L214+L215</f>
        <v>0</v>
      </c>
    </row>
    <row r="213" spans="1:12" ht="15" customHeight="1" hidden="1" outlineLevel="1">
      <c r="A213" s="13"/>
      <c r="B213" s="13"/>
      <c r="C213" s="19" t="s">
        <v>20</v>
      </c>
      <c r="D213" s="48"/>
      <c r="E213" s="48"/>
      <c r="F213" s="37"/>
      <c r="G213" s="37"/>
      <c r="H213" s="51">
        <v>0</v>
      </c>
      <c r="I213" s="38">
        <v>0</v>
      </c>
      <c r="J213" s="38">
        <v>0</v>
      </c>
      <c r="K213" s="38">
        <v>0</v>
      </c>
      <c r="L213" s="38">
        <v>0</v>
      </c>
    </row>
    <row r="214" spans="1:12" ht="15" customHeight="1" hidden="1" outlineLevel="1">
      <c r="A214" s="13"/>
      <c r="B214" s="13"/>
      <c r="C214" s="22" t="s">
        <v>21</v>
      </c>
      <c r="D214" s="48"/>
      <c r="E214" s="48"/>
      <c r="F214" s="37"/>
      <c r="G214" s="37"/>
      <c r="H214" s="38">
        <v>0</v>
      </c>
      <c r="I214" s="38"/>
      <c r="J214" s="38">
        <v>300</v>
      </c>
      <c r="K214" s="38">
        <v>0</v>
      </c>
      <c r="L214" s="38">
        <v>0</v>
      </c>
    </row>
    <row r="215" spans="1:12" ht="15" customHeight="1" hidden="1" outlineLevel="1">
      <c r="A215" s="13"/>
      <c r="B215" s="13"/>
      <c r="C215" s="22" t="s">
        <v>22</v>
      </c>
      <c r="D215" s="48"/>
      <c r="E215" s="48"/>
      <c r="F215" s="37"/>
      <c r="G215" s="37"/>
      <c r="H215" s="36"/>
      <c r="I215" s="36"/>
      <c r="J215" s="36"/>
      <c r="K215" s="36"/>
      <c r="L215" s="36"/>
    </row>
    <row r="216" spans="1:12" ht="54" customHeight="1">
      <c r="A216" s="13">
        <v>46</v>
      </c>
      <c r="B216" s="13" t="s">
        <v>192</v>
      </c>
      <c r="C216" s="31" t="s">
        <v>193</v>
      </c>
      <c r="D216" s="48" t="s">
        <v>194</v>
      </c>
      <c r="E216" s="48"/>
      <c r="F216" s="37"/>
      <c r="G216" s="37">
        <v>2013</v>
      </c>
      <c r="H216" s="36"/>
      <c r="I216" s="36"/>
      <c r="J216" s="36">
        <f>J217+J218+J219</f>
        <v>300</v>
      </c>
      <c r="K216" s="36">
        <f>K217+K218+K219</f>
        <v>0</v>
      </c>
      <c r="L216" s="36">
        <f>L217+L218+L219</f>
        <v>0</v>
      </c>
    </row>
    <row r="217" spans="1:12" ht="15" customHeight="1" hidden="1" outlineLevel="1">
      <c r="A217" s="13"/>
      <c r="B217" s="13"/>
      <c r="C217" s="19" t="s">
        <v>20</v>
      </c>
      <c r="D217" s="48"/>
      <c r="E217" s="48"/>
      <c r="F217" s="37"/>
      <c r="G217" s="37"/>
      <c r="H217" s="38">
        <v>0</v>
      </c>
      <c r="I217" s="38">
        <v>0</v>
      </c>
      <c r="J217" s="38">
        <v>0</v>
      </c>
      <c r="K217" s="38">
        <v>0</v>
      </c>
      <c r="L217" s="38">
        <v>0</v>
      </c>
    </row>
    <row r="218" spans="1:12" ht="15" customHeight="1" hidden="1" outlineLevel="1">
      <c r="A218" s="13"/>
      <c r="B218" s="13"/>
      <c r="C218" s="22" t="s">
        <v>21</v>
      </c>
      <c r="D218" s="48"/>
      <c r="E218" s="48"/>
      <c r="F218" s="37"/>
      <c r="G218" s="37"/>
      <c r="H218" s="38">
        <v>0</v>
      </c>
      <c r="I218" s="38">
        <v>0</v>
      </c>
      <c r="J218" s="38">
        <v>300</v>
      </c>
      <c r="K218" s="38">
        <v>0</v>
      </c>
      <c r="L218" s="38">
        <v>0</v>
      </c>
    </row>
    <row r="219" spans="1:12" ht="15" customHeight="1" hidden="1" outlineLevel="1">
      <c r="A219" s="13"/>
      <c r="B219" s="13"/>
      <c r="C219" s="22" t="s">
        <v>22</v>
      </c>
      <c r="D219" s="48"/>
      <c r="E219" s="48"/>
      <c r="F219" s="37"/>
      <c r="G219" s="37"/>
      <c r="H219" s="36"/>
      <c r="I219" s="36"/>
      <c r="J219" s="36"/>
      <c r="K219" s="36"/>
      <c r="L219" s="36"/>
    </row>
    <row r="220" spans="1:12" ht="48.75" customHeight="1">
      <c r="A220" s="13">
        <v>47</v>
      </c>
      <c r="B220" s="13" t="s">
        <v>195</v>
      </c>
      <c r="C220" s="31" t="s">
        <v>196</v>
      </c>
      <c r="D220" s="48" t="s">
        <v>197</v>
      </c>
      <c r="E220" s="48"/>
      <c r="F220" s="37"/>
      <c r="G220" s="37">
        <v>2013</v>
      </c>
      <c r="H220" s="36"/>
      <c r="I220" s="36"/>
      <c r="J220" s="36">
        <f>J221+J222+J223</f>
        <v>500</v>
      </c>
      <c r="K220" s="36">
        <f>K221+K222+K223</f>
        <v>0</v>
      </c>
      <c r="L220" s="36">
        <f>L221+L222+L223</f>
        <v>0</v>
      </c>
    </row>
    <row r="221" spans="1:12" ht="15" customHeight="1" hidden="1" outlineLevel="1">
      <c r="A221" s="13"/>
      <c r="B221" s="13"/>
      <c r="C221" s="19" t="s">
        <v>20</v>
      </c>
      <c r="D221" s="48"/>
      <c r="E221" s="48"/>
      <c r="F221" s="37"/>
      <c r="G221" s="37">
        <v>2013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</row>
    <row r="222" spans="1:12" ht="15" customHeight="1" hidden="1" outlineLevel="1">
      <c r="A222" s="13"/>
      <c r="B222" s="13"/>
      <c r="C222" s="22" t="s">
        <v>21</v>
      </c>
      <c r="D222" s="48"/>
      <c r="E222" s="48"/>
      <c r="F222" s="37"/>
      <c r="G222" s="37">
        <v>2013</v>
      </c>
      <c r="H222" s="38">
        <v>0</v>
      </c>
      <c r="I222" s="38"/>
      <c r="J222" s="38">
        <v>500</v>
      </c>
      <c r="K222" s="38"/>
      <c r="L222" s="38"/>
    </row>
    <row r="223" spans="1:12" ht="15" customHeight="1" hidden="1" outlineLevel="1">
      <c r="A223" s="13"/>
      <c r="B223" s="13"/>
      <c r="C223" s="22" t="s">
        <v>22</v>
      </c>
      <c r="D223" s="48"/>
      <c r="E223" s="48"/>
      <c r="F223" s="37"/>
      <c r="G223" s="37">
        <v>2013</v>
      </c>
      <c r="H223" s="36"/>
      <c r="I223" s="36"/>
      <c r="J223" s="36"/>
      <c r="K223" s="36"/>
      <c r="L223" s="36"/>
    </row>
    <row r="224" spans="1:12" ht="52.5" customHeight="1">
      <c r="A224" s="13">
        <v>48</v>
      </c>
      <c r="B224" s="13" t="s">
        <v>198</v>
      </c>
      <c r="C224" s="31" t="s">
        <v>199</v>
      </c>
      <c r="D224" s="48" t="s">
        <v>200</v>
      </c>
      <c r="E224" s="48"/>
      <c r="F224" s="37"/>
      <c r="G224" s="37">
        <v>2013</v>
      </c>
      <c r="H224" s="36"/>
      <c r="I224" s="36"/>
      <c r="J224" s="36">
        <f>J225+J226+J227</f>
        <v>300</v>
      </c>
      <c r="K224" s="36">
        <f>K225+K226+K227</f>
        <v>0</v>
      </c>
      <c r="L224" s="36">
        <f>L225+L226+L227</f>
        <v>0</v>
      </c>
    </row>
    <row r="225" spans="1:12" ht="15" customHeight="1" hidden="1" outlineLevel="1">
      <c r="A225" s="13"/>
      <c r="B225" s="13"/>
      <c r="C225" s="19" t="s">
        <v>20</v>
      </c>
      <c r="D225" s="48"/>
      <c r="E225" s="48"/>
      <c r="F225" s="37"/>
      <c r="G225" s="37"/>
      <c r="H225" s="38">
        <v>0</v>
      </c>
      <c r="I225" s="38">
        <v>0</v>
      </c>
      <c r="J225" s="38">
        <v>0</v>
      </c>
      <c r="K225" s="38">
        <v>0</v>
      </c>
      <c r="L225" s="38">
        <v>0</v>
      </c>
    </row>
    <row r="226" spans="1:12" ht="15" customHeight="1" hidden="1" outlineLevel="1">
      <c r="A226" s="13"/>
      <c r="B226" s="13"/>
      <c r="C226" s="22" t="s">
        <v>21</v>
      </c>
      <c r="D226" s="48"/>
      <c r="E226" s="48"/>
      <c r="F226" s="37"/>
      <c r="G226" s="37"/>
      <c r="H226" s="38">
        <v>0</v>
      </c>
      <c r="I226" s="38"/>
      <c r="J226" s="38">
        <v>300</v>
      </c>
      <c r="K226" s="38"/>
      <c r="L226" s="38"/>
    </row>
    <row r="227" spans="1:12" ht="15" customHeight="1" hidden="1" outlineLevel="1">
      <c r="A227" s="13"/>
      <c r="B227" s="13"/>
      <c r="C227" s="22" t="s">
        <v>22</v>
      </c>
      <c r="D227" s="48"/>
      <c r="E227" s="48"/>
      <c r="F227" s="37"/>
      <c r="G227" s="37"/>
      <c r="H227" s="36"/>
      <c r="I227" s="36"/>
      <c r="J227" s="36"/>
      <c r="K227" s="36"/>
      <c r="L227" s="36"/>
    </row>
    <row r="228" spans="1:12" ht="51" customHeight="1">
      <c r="A228" s="13">
        <v>49</v>
      </c>
      <c r="B228" s="13" t="s">
        <v>201</v>
      </c>
      <c r="C228" s="31" t="s">
        <v>202</v>
      </c>
      <c r="D228" s="48" t="s">
        <v>203</v>
      </c>
      <c r="E228" s="48"/>
      <c r="F228" s="37"/>
      <c r="G228" s="37">
        <v>2013</v>
      </c>
      <c r="H228" s="36"/>
      <c r="I228" s="36"/>
      <c r="J228" s="36">
        <f>J229+J230+J231</f>
        <v>300</v>
      </c>
      <c r="K228" s="36">
        <f>K229+K230+K231</f>
        <v>0</v>
      </c>
      <c r="L228" s="36">
        <f>L229+L230+L231</f>
        <v>0</v>
      </c>
    </row>
    <row r="229" spans="1:12" ht="15" customHeight="1" hidden="1" outlineLevel="1">
      <c r="A229" s="13"/>
      <c r="B229" s="13"/>
      <c r="C229" s="19" t="s">
        <v>20</v>
      </c>
      <c r="D229" s="48"/>
      <c r="E229" s="48"/>
      <c r="F229" s="37"/>
      <c r="G229" s="37"/>
      <c r="H229" s="38">
        <v>0</v>
      </c>
      <c r="I229" s="38">
        <v>0</v>
      </c>
      <c r="J229" s="38">
        <v>0</v>
      </c>
      <c r="K229" s="38">
        <v>0</v>
      </c>
      <c r="L229" s="38">
        <v>0</v>
      </c>
    </row>
    <row r="230" spans="1:12" ht="15" customHeight="1" hidden="1" outlineLevel="1">
      <c r="A230" s="13"/>
      <c r="B230" s="13"/>
      <c r="C230" s="22" t="s">
        <v>21</v>
      </c>
      <c r="D230" s="48"/>
      <c r="E230" s="48"/>
      <c r="F230" s="37"/>
      <c r="G230" s="37"/>
      <c r="H230" s="38">
        <v>0</v>
      </c>
      <c r="I230" s="38"/>
      <c r="J230" s="38">
        <v>300</v>
      </c>
      <c r="K230" s="38"/>
      <c r="L230" s="38"/>
    </row>
    <row r="231" spans="1:12" ht="15" customHeight="1" hidden="1" outlineLevel="1">
      <c r="A231" s="13"/>
      <c r="B231" s="13"/>
      <c r="C231" s="22" t="s">
        <v>22</v>
      </c>
      <c r="D231" s="48"/>
      <c r="E231" s="48"/>
      <c r="F231" s="37"/>
      <c r="G231" s="37"/>
      <c r="H231" s="36"/>
      <c r="I231" s="36"/>
      <c r="J231" s="36"/>
      <c r="K231" s="36"/>
      <c r="L231" s="36"/>
    </row>
    <row r="232" spans="1:12" ht="26.25" customHeight="1">
      <c r="A232" s="13">
        <v>50</v>
      </c>
      <c r="B232" s="13" t="s">
        <v>204</v>
      </c>
      <c r="C232" s="59" t="s">
        <v>205</v>
      </c>
      <c r="D232" s="48" t="s">
        <v>206</v>
      </c>
      <c r="E232" s="48"/>
      <c r="F232" s="37"/>
      <c r="G232" s="37">
        <v>2013</v>
      </c>
      <c r="H232" s="36"/>
      <c r="I232" s="36"/>
      <c r="J232" s="36">
        <f>J233+J234+J235</f>
        <v>700</v>
      </c>
      <c r="K232" s="36">
        <v>0</v>
      </c>
      <c r="L232" s="36">
        <v>0</v>
      </c>
    </row>
    <row r="233" spans="1:12" ht="15" customHeight="1" hidden="1" outlineLevel="1">
      <c r="A233" s="13"/>
      <c r="B233" s="13"/>
      <c r="C233" s="19" t="s">
        <v>20</v>
      </c>
      <c r="D233" s="48"/>
      <c r="E233" s="48"/>
      <c r="F233" s="37"/>
      <c r="G233" s="32"/>
      <c r="H233" s="36"/>
      <c r="I233" s="36"/>
      <c r="J233" s="51"/>
      <c r="K233" s="36"/>
      <c r="L233" s="36"/>
    </row>
    <row r="234" spans="1:12" ht="15" customHeight="1" hidden="1" outlineLevel="1">
      <c r="A234" s="13"/>
      <c r="B234" s="13"/>
      <c r="C234" s="22" t="s">
        <v>21</v>
      </c>
      <c r="D234" s="48"/>
      <c r="E234" s="48"/>
      <c r="F234" s="37"/>
      <c r="G234" s="32"/>
      <c r="H234" s="38"/>
      <c r="I234" s="36"/>
      <c r="J234" s="51">
        <v>700</v>
      </c>
      <c r="K234" s="36"/>
      <c r="L234" s="36"/>
    </row>
    <row r="235" spans="1:12" ht="15" customHeight="1" hidden="1" outlineLevel="1">
      <c r="A235" s="13"/>
      <c r="B235" s="13"/>
      <c r="C235" s="22" t="s">
        <v>22</v>
      </c>
      <c r="D235" s="48"/>
      <c r="E235" s="48"/>
      <c r="F235" s="37"/>
      <c r="G235" s="32"/>
      <c r="H235" s="36"/>
      <c r="I235" s="36"/>
      <c r="J235" s="51"/>
      <c r="K235" s="36"/>
      <c r="L235" s="36"/>
    </row>
    <row r="236" spans="1:12" ht="26.25" customHeight="1">
      <c r="A236" s="13">
        <v>51</v>
      </c>
      <c r="B236" s="13" t="s">
        <v>207</v>
      </c>
      <c r="C236" s="59" t="s">
        <v>208</v>
      </c>
      <c r="D236" s="48" t="s">
        <v>209</v>
      </c>
      <c r="E236" s="48"/>
      <c r="F236" s="37"/>
      <c r="G236" s="37">
        <v>2013</v>
      </c>
      <c r="H236" s="36"/>
      <c r="I236" s="36"/>
      <c r="J236" s="36">
        <f>J237+J238+J239</f>
        <v>950</v>
      </c>
      <c r="K236" s="36">
        <v>0</v>
      </c>
      <c r="L236" s="36">
        <v>0</v>
      </c>
    </row>
    <row r="237" spans="1:12" ht="15" customHeight="1" hidden="1" outlineLevel="1">
      <c r="A237" s="13"/>
      <c r="B237" s="13"/>
      <c r="C237" s="19" t="s">
        <v>20</v>
      </c>
      <c r="D237" s="48"/>
      <c r="E237" s="48"/>
      <c r="F237" s="37"/>
      <c r="G237" s="32"/>
      <c r="H237" s="36"/>
      <c r="I237" s="36"/>
      <c r="J237" s="51"/>
      <c r="K237" s="36"/>
      <c r="L237" s="36"/>
    </row>
    <row r="238" spans="1:12" ht="15" customHeight="1" hidden="1" outlineLevel="1">
      <c r="A238" s="13"/>
      <c r="B238" s="13"/>
      <c r="C238" s="22" t="s">
        <v>21</v>
      </c>
      <c r="D238" s="48"/>
      <c r="E238" s="48"/>
      <c r="F238" s="37"/>
      <c r="G238" s="32"/>
      <c r="H238" s="38"/>
      <c r="I238" s="36"/>
      <c r="J238" s="51">
        <v>950</v>
      </c>
      <c r="K238" s="36"/>
      <c r="L238" s="36"/>
    </row>
    <row r="239" spans="1:12" ht="15" customHeight="1" hidden="1" outlineLevel="1">
      <c r="A239" s="13"/>
      <c r="B239" s="13"/>
      <c r="C239" s="22" t="s">
        <v>22</v>
      </c>
      <c r="D239" s="48"/>
      <c r="E239" s="48"/>
      <c r="F239" s="37"/>
      <c r="G239" s="32"/>
      <c r="H239" s="36"/>
      <c r="I239" s="36"/>
      <c r="J239" s="51"/>
      <c r="K239" s="36"/>
      <c r="L239" s="36"/>
    </row>
    <row r="240" spans="1:12" ht="26.25" customHeight="1">
      <c r="A240" s="13">
        <v>52</v>
      </c>
      <c r="B240" s="13" t="s">
        <v>210</v>
      </c>
      <c r="C240" s="59" t="s">
        <v>211</v>
      </c>
      <c r="D240" s="48" t="s">
        <v>212</v>
      </c>
      <c r="E240" s="48"/>
      <c r="F240" s="37"/>
      <c r="G240" s="37">
        <v>2013</v>
      </c>
      <c r="H240" s="36"/>
      <c r="I240" s="36"/>
      <c r="J240" s="36">
        <f>J241+J242+J243</f>
        <v>1050</v>
      </c>
      <c r="K240" s="36">
        <v>0</v>
      </c>
      <c r="L240" s="36">
        <v>0</v>
      </c>
    </row>
    <row r="241" spans="1:12" ht="15" customHeight="1" hidden="1" outlineLevel="1">
      <c r="A241" s="13"/>
      <c r="B241" s="13"/>
      <c r="C241" s="19" t="s">
        <v>20</v>
      </c>
      <c r="D241" s="48"/>
      <c r="E241" s="48"/>
      <c r="F241" s="37"/>
      <c r="G241" s="32"/>
      <c r="H241" s="36"/>
      <c r="I241" s="36"/>
      <c r="J241" s="51"/>
      <c r="K241" s="36"/>
      <c r="L241" s="36"/>
    </row>
    <row r="242" spans="1:12" ht="15" customHeight="1" hidden="1" outlineLevel="1">
      <c r="A242" s="13"/>
      <c r="B242" s="13"/>
      <c r="C242" s="22" t="s">
        <v>21</v>
      </c>
      <c r="D242" s="48"/>
      <c r="E242" s="48"/>
      <c r="F242" s="37"/>
      <c r="G242" s="32"/>
      <c r="H242" s="51"/>
      <c r="I242" s="36"/>
      <c r="J242" s="51">
        <v>1050</v>
      </c>
      <c r="K242" s="36"/>
      <c r="L242" s="36"/>
    </row>
    <row r="243" spans="1:12" ht="15" customHeight="1" hidden="1" outlineLevel="1">
      <c r="A243" s="13"/>
      <c r="B243" s="13"/>
      <c r="C243" s="22" t="s">
        <v>22</v>
      </c>
      <c r="D243" s="48"/>
      <c r="E243" s="48"/>
      <c r="F243" s="37"/>
      <c r="G243" s="32"/>
      <c r="H243" s="36"/>
      <c r="I243" s="36"/>
      <c r="J243" s="51"/>
      <c r="K243" s="36"/>
      <c r="L243" s="36"/>
    </row>
    <row r="244" spans="1:12" ht="26.25" customHeight="1">
      <c r="A244" s="13">
        <v>53</v>
      </c>
      <c r="B244" s="13" t="s">
        <v>213</v>
      </c>
      <c r="C244" s="59" t="s">
        <v>214</v>
      </c>
      <c r="D244" s="48" t="s">
        <v>215</v>
      </c>
      <c r="E244" s="48"/>
      <c r="F244" s="37"/>
      <c r="G244" s="37">
        <v>2013</v>
      </c>
      <c r="H244" s="36"/>
      <c r="I244" s="36"/>
      <c r="J244" s="36">
        <f>J245+J246+J247</f>
        <v>900</v>
      </c>
      <c r="K244" s="36">
        <v>0</v>
      </c>
      <c r="L244" s="36">
        <v>0</v>
      </c>
    </row>
    <row r="245" spans="1:12" ht="15" customHeight="1" hidden="1" outlineLevel="1">
      <c r="A245" s="13"/>
      <c r="B245" s="13"/>
      <c r="C245" s="19" t="s">
        <v>20</v>
      </c>
      <c r="D245" s="48"/>
      <c r="E245" s="48"/>
      <c r="F245" s="37"/>
      <c r="G245" s="32"/>
      <c r="H245" s="36"/>
      <c r="I245" s="36"/>
      <c r="J245" s="51"/>
      <c r="K245" s="36"/>
      <c r="L245" s="36"/>
    </row>
    <row r="246" spans="1:12" ht="15" customHeight="1" hidden="1" outlineLevel="1">
      <c r="A246" s="13"/>
      <c r="B246" s="13"/>
      <c r="C246" s="22" t="s">
        <v>21</v>
      </c>
      <c r="D246" s="48"/>
      <c r="E246" s="48"/>
      <c r="F246" s="37"/>
      <c r="G246" s="32"/>
      <c r="H246" s="51"/>
      <c r="I246" s="36"/>
      <c r="J246" s="51">
        <v>900</v>
      </c>
      <c r="K246" s="36"/>
      <c r="L246" s="36"/>
    </row>
    <row r="247" spans="1:12" ht="15" customHeight="1" hidden="1" outlineLevel="1">
      <c r="A247" s="13"/>
      <c r="B247" s="13"/>
      <c r="C247" s="22" t="s">
        <v>22</v>
      </c>
      <c r="D247" s="48"/>
      <c r="E247" s="48"/>
      <c r="F247" s="37"/>
      <c r="G247" s="32"/>
      <c r="H247" s="36"/>
      <c r="I247" s="36"/>
      <c r="J247" s="51"/>
      <c r="K247" s="36"/>
      <c r="L247" s="36"/>
    </row>
    <row r="248" spans="1:12" ht="26.25" customHeight="1">
      <c r="A248" s="13">
        <v>54</v>
      </c>
      <c r="B248" s="13" t="s">
        <v>216</v>
      </c>
      <c r="C248" s="59" t="s">
        <v>217</v>
      </c>
      <c r="D248" s="48" t="s">
        <v>218</v>
      </c>
      <c r="E248" s="48"/>
      <c r="F248" s="37"/>
      <c r="G248" s="37">
        <v>2013</v>
      </c>
      <c r="H248" s="36"/>
      <c r="I248" s="36"/>
      <c r="J248" s="36">
        <f>J249+J250+J251</f>
        <v>950</v>
      </c>
      <c r="K248" s="36">
        <v>0</v>
      </c>
      <c r="L248" s="36">
        <v>0</v>
      </c>
    </row>
    <row r="249" spans="1:12" ht="15" customHeight="1" hidden="1" outlineLevel="1">
      <c r="A249" s="13"/>
      <c r="B249" s="13"/>
      <c r="C249" s="19" t="s">
        <v>20</v>
      </c>
      <c r="D249" s="48"/>
      <c r="E249" s="48"/>
      <c r="F249" s="37"/>
      <c r="G249" s="32"/>
      <c r="H249" s="36"/>
      <c r="I249" s="36"/>
      <c r="J249" s="51"/>
      <c r="K249" s="36"/>
      <c r="L249" s="36"/>
    </row>
    <row r="250" spans="1:12" ht="15" customHeight="1" hidden="1" outlineLevel="1">
      <c r="A250" s="13"/>
      <c r="B250" s="13"/>
      <c r="C250" s="22" t="s">
        <v>21</v>
      </c>
      <c r="D250" s="48"/>
      <c r="E250" s="48"/>
      <c r="F250" s="37"/>
      <c r="G250" s="32"/>
      <c r="H250" s="51"/>
      <c r="I250" s="36"/>
      <c r="J250" s="51">
        <v>950</v>
      </c>
      <c r="K250" s="36"/>
      <c r="L250" s="36"/>
    </row>
    <row r="251" spans="1:12" ht="15" customHeight="1" hidden="1" outlineLevel="1">
      <c r="A251" s="13"/>
      <c r="B251" s="13"/>
      <c r="C251" s="22" t="s">
        <v>22</v>
      </c>
      <c r="D251" s="48"/>
      <c r="E251" s="48"/>
      <c r="F251" s="37"/>
      <c r="G251" s="32"/>
      <c r="H251" s="36"/>
      <c r="I251" s="36"/>
      <c r="J251" s="51"/>
      <c r="K251" s="36"/>
      <c r="L251" s="36"/>
    </row>
    <row r="252" spans="1:12" ht="26.25" customHeight="1">
      <c r="A252" s="13">
        <v>55</v>
      </c>
      <c r="B252" s="13" t="s">
        <v>219</v>
      </c>
      <c r="C252" s="59" t="s">
        <v>220</v>
      </c>
      <c r="D252" s="48" t="s">
        <v>221</v>
      </c>
      <c r="E252" s="48"/>
      <c r="F252" s="37"/>
      <c r="G252" s="37">
        <v>2013</v>
      </c>
      <c r="H252" s="36"/>
      <c r="I252" s="36"/>
      <c r="J252" s="36">
        <f>J253+J254+J255</f>
        <v>1000</v>
      </c>
      <c r="K252" s="36">
        <v>0</v>
      </c>
      <c r="L252" s="36">
        <v>0</v>
      </c>
    </row>
    <row r="253" spans="1:12" ht="15" customHeight="1" hidden="1" outlineLevel="1">
      <c r="A253" s="13"/>
      <c r="B253" s="13"/>
      <c r="C253" s="19" t="s">
        <v>20</v>
      </c>
      <c r="D253" s="48"/>
      <c r="E253" s="48"/>
      <c r="F253" s="37"/>
      <c r="G253" s="32"/>
      <c r="H253" s="36"/>
      <c r="I253" s="36"/>
      <c r="J253" s="51"/>
      <c r="K253" s="36"/>
      <c r="L253" s="36"/>
    </row>
    <row r="254" spans="1:12" ht="15" customHeight="1" hidden="1" outlineLevel="1">
      <c r="A254" s="13"/>
      <c r="B254" s="13"/>
      <c r="C254" s="22" t="s">
        <v>21</v>
      </c>
      <c r="D254" s="48"/>
      <c r="E254" s="48"/>
      <c r="F254" s="37"/>
      <c r="G254" s="32"/>
      <c r="H254" s="51"/>
      <c r="I254" s="36"/>
      <c r="J254" s="51">
        <v>1000</v>
      </c>
      <c r="K254" s="36"/>
      <c r="L254" s="36"/>
    </row>
    <row r="255" spans="1:12" ht="15" customHeight="1" hidden="1" outlineLevel="1">
      <c r="A255" s="13"/>
      <c r="B255" s="13"/>
      <c r="C255" s="22" t="s">
        <v>22</v>
      </c>
      <c r="D255" s="48"/>
      <c r="E255" s="48"/>
      <c r="F255" s="37"/>
      <c r="G255" s="32"/>
      <c r="H255" s="36"/>
      <c r="I255" s="36"/>
      <c r="J255" s="51"/>
      <c r="K255" s="36"/>
      <c r="L255" s="36"/>
    </row>
    <row r="256" spans="1:12" ht="26.25" customHeight="1">
      <c r="A256" s="13">
        <v>56</v>
      </c>
      <c r="B256" s="13" t="s">
        <v>222</v>
      </c>
      <c r="C256" s="59" t="s">
        <v>223</v>
      </c>
      <c r="D256" s="48" t="s">
        <v>224</v>
      </c>
      <c r="E256" s="48"/>
      <c r="F256" s="37"/>
      <c r="G256" s="37">
        <v>2013</v>
      </c>
      <c r="H256" s="36"/>
      <c r="I256" s="36"/>
      <c r="J256" s="36">
        <f>J257+J258+J259</f>
        <v>900</v>
      </c>
      <c r="K256" s="36">
        <v>0</v>
      </c>
      <c r="L256" s="36">
        <v>0</v>
      </c>
    </row>
    <row r="257" spans="1:12" ht="15" customHeight="1" hidden="1" outlineLevel="1">
      <c r="A257" s="13"/>
      <c r="B257" s="13"/>
      <c r="C257" s="19" t="s">
        <v>20</v>
      </c>
      <c r="D257" s="48"/>
      <c r="E257" s="48"/>
      <c r="F257" s="37"/>
      <c r="G257" s="32"/>
      <c r="H257" s="36"/>
      <c r="I257" s="36"/>
      <c r="J257" s="51"/>
      <c r="K257" s="36"/>
      <c r="L257" s="36"/>
    </row>
    <row r="258" spans="1:12" ht="15" customHeight="1" hidden="1" outlineLevel="1">
      <c r="A258" s="13"/>
      <c r="B258" s="13"/>
      <c r="C258" s="22" t="s">
        <v>21</v>
      </c>
      <c r="D258" s="48"/>
      <c r="E258" s="48"/>
      <c r="F258" s="37"/>
      <c r="G258" s="32"/>
      <c r="H258" s="51"/>
      <c r="I258" s="36"/>
      <c r="J258" s="51">
        <v>900</v>
      </c>
      <c r="K258" s="36"/>
      <c r="L258" s="36"/>
    </row>
    <row r="259" spans="1:12" ht="15" customHeight="1" hidden="1" outlineLevel="1">
      <c r="A259" s="13"/>
      <c r="B259" s="13"/>
      <c r="C259" s="22" t="s">
        <v>22</v>
      </c>
      <c r="D259" s="48"/>
      <c r="E259" s="48"/>
      <c r="F259" s="37"/>
      <c r="G259" s="32"/>
      <c r="H259" s="36"/>
      <c r="I259" s="36"/>
      <c r="J259" s="51"/>
      <c r="K259" s="36"/>
      <c r="L259" s="36"/>
    </row>
    <row r="260" spans="1:12" ht="26.25" customHeight="1">
      <c r="A260" s="13">
        <v>57</v>
      </c>
      <c r="B260" s="13" t="s">
        <v>225</v>
      </c>
      <c r="C260" s="59" t="s">
        <v>226</v>
      </c>
      <c r="D260" s="48" t="s">
        <v>227</v>
      </c>
      <c r="E260" s="48"/>
      <c r="F260" s="37"/>
      <c r="G260" s="37">
        <v>2013</v>
      </c>
      <c r="H260" s="36"/>
      <c r="I260" s="36"/>
      <c r="J260" s="36">
        <f>J261+J262+J263</f>
        <v>950</v>
      </c>
      <c r="K260" s="36">
        <v>0</v>
      </c>
      <c r="L260" s="36">
        <v>0</v>
      </c>
    </row>
    <row r="261" spans="1:12" ht="15" customHeight="1" hidden="1" outlineLevel="1">
      <c r="A261" s="13"/>
      <c r="B261" s="13"/>
      <c r="C261" s="19" t="s">
        <v>20</v>
      </c>
      <c r="D261" s="48"/>
      <c r="E261" s="48"/>
      <c r="F261" s="37"/>
      <c r="G261" s="32"/>
      <c r="H261" s="36"/>
      <c r="I261" s="36"/>
      <c r="J261" s="51"/>
      <c r="K261" s="36"/>
      <c r="L261" s="36"/>
    </row>
    <row r="262" spans="1:12" ht="15" customHeight="1" hidden="1" outlineLevel="1">
      <c r="A262" s="13"/>
      <c r="B262" s="13"/>
      <c r="C262" s="22" t="s">
        <v>21</v>
      </c>
      <c r="D262" s="48"/>
      <c r="E262" s="48"/>
      <c r="F262" s="37"/>
      <c r="G262" s="32"/>
      <c r="H262" s="51"/>
      <c r="I262" s="36"/>
      <c r="J262" s="51">
        <v>950</v>
      </c>
      <c r="K262" s="36"/>
      <c r="L262" s="36"/>
    </row>
    <row r="263" spans="1:12" ht="15" customHeight="1" hidden="1" outlineLevel="1">
      <c r="A263" s="13"/>
      <c r="B263" s="13"/>
      <c r="C263" s="22" t="s">
        <v>22</v>
      </c>
      <c r="D263" s="48"/>
      <c r="E263" s="48"/>
      <c r="F263" s="37"/>
      <c r="G263" s="32"/>
      <c r="H263" s="36"/>
      <c r="I263" s="36"/>
      <c r="J263" s="51"/>
      <c r="K263" s="36"/>
      <c r="L263" s="36"/>
    </row>
    <row r="264" spans="1:12" ht="26.25" customHeight="1">
      <c r="A264" s="13">
        <v>58</v>
      </c>
      <c r="B264" s="13" t="s">
        <v>228</v>
      </c>
      <c r="C264" s="59" t="s">
        <v>229</v>
      </c>
      <c r="D264" s="48" t="s">
        <v>230</v>
      </c>
      <c r="E264" s="48"/>
      <c r="F264" s="37"/>
      <c r="G264" s="37">
        <v>2013</v>
      </c>
      <c r="H264" s="36"/>
      <c r="I264" s="36"/>
      <c r="J264" s="36">
        <f>J265+J266+J267</f>
        <v>950</v>
      </c>
      <c r="K264" s="36">
        <v>0</v>
      </c>
      <c r="L264" s="36">
        <v>0</v>
      </c>
    </row>
    <row r="265" spans="1:12" ht="15" customHeight="1" hidden="1" outlineLevel="1">
      <c r="A265" s="13"/>
      <c r="B265" s="13"/>
      <c r="C265" s="19" t="s">
        <v>20</v>
      </c>
      <c r="D265" s="48"/>
      <c r="E265" s="48"/>
      <c r="F265" s="37"/>
      <c r="G265" s="32"/>
      <c r="H265" s="36"/>
      <c r="I265" s="36"/>
      <c r="J265" s="51"/>
      <c r="K265" s="36"/>
      <c r="L265" s="36"/>
    </row>
    <row r="266" spans="1:12" ht="15" customHeight="1" hidden="1" outlineLevel="1">
      <c r="A266" s="13"/>
      <c r="B266" s="13"/>
      <c r="C266" s="22" t="s">
        <v>21</v>
      </c>
      <c r="D266" s="48"/>
      <c r="E266" s="48"/>
      <c r="F266" s="37"/>
      <c r="G266" s="32"/>
      <c r="H266" s="51"/>
      <c r="I266" s="36"/>
      <c r="J266" s="51">
        <v>950</v>
      </c>
      <c r="K266" s="36"/>
      <c r="L266" s="36"/>
    </row>
    <row r="267" spans="1:12" ht="15" customHeight="1" hidden="1" outlineLevel="1">
      <c r="A267" s="13"/>
      <c r="B267" s="13"/>
      <c r="C267" s="22" t="s">
        <v>22</v>
      </c>
      <c r="D267" s="48"/>
      <c r="E267" s="48"/>
      <c r="F267" s="37"/>
      <c r="G267" s="32"/>
      <c r="H267" s="36"/>
      <c r="I267" s="36"/>
      <c r="J267" s="51"/>
      <c r="K267" s="36"/>
      <c r="L267" s="36"/>
    </row>
    <row r="268" spans="1:12" ht="26.25" customHeight="1">
      <c r="A268" s="13">
        <v>59</v>
      </c>
      <c r="B268" s="13" t="s">
        <v>231</v>
      </c>
      <c r="C268" s="59" t="s">
        <v>232</v>
      </c>
      <c r="D268" s="48" t="s">
        <v>233</v>
      </c>
      <c r="E268" s="48"/>
      <c r="F268" s="37"/>
      <c r="G268" s="37">
        <v>2013</v>
      </c>
      <c r="H268" s="36"/>
      <c r="I268" s="36"/>
      <c r="J268" s="36">
        <f>J269+J270+J271</f>
        <v>950</v>
      </c>
      <c r="K268" s="36">
        <v>0</v>
      </c>
      <c r="L268" s="36">
        <v>0</v>
      </c>
    </row>
    <row r="269" spans="1:12" ht="15" customHeight="1" hidden="1" outlineLevel="1">
      <c r="A269" s="13"/>
      <c r="B269" s="13"/>
      <c r="C269" s="19" t="s">
        <v>20</v>
      </c>
      <c r="D269" s="48"/>
      <c r="E269" s="48"/>
      <c r="F269" s="37"/>
      <c r="G269" s="32"/>
      <c r="H269" s="36"/>
      <c r="I269" s="36"/>
      <c r="J269" s="51"/>
      <c r="K269" s="36"/>
      <c r="L269" s="36"/>
    </row>
    <row r="270" spans="1:12" ht="15" customHeight="1" hidden="1" outlineLevel="1">
      <c r="A270" s="13"/>
      <c r="B270" s="13"/>
      <c r="C270" s="22" t="s">
        <v>21</v>
      </c>
      <c r="D270" s="48"/>
      <c r="E270" s="48"/>
      <c r="F270" s="37"/>
      <c r="G270" s="32"/>
      <c r="H270" s="51"/>
      <c r="I270" s="36"/>
      <c r="J270" s="51">
        <v>950</v>
      </c>
      <c r="K270" s="36"/>
      <c r="L270" s="36"/>
    </row>
    <row r="271" spans="1:12" ht="15" customHeight="1" hidden="1" outlineLevel="1">
      <c r="A271" s="13"/>
      <c r="B271" s="13"/>
      <c r="C271" s="22" t="s">
        <v>22</v>
      </c>
      <c r="D271" s="48"/>
      <c r="E271" s="48"/>
      <c r="F271" s="37"/>
      <c r="G271" s="32"/>
      <c r="H271" s="36"/>
      <c r="I271" s="36"/>
      <c r="J271" s="51"/>
      <c r="K271" s="36"/>
      <c r="L271" s="36"/>
    </row>
    <row r="272" spans="1:12" ht="26.25" customHeight="1">
      <c r="A272" s="13">
        <v>60</v>
      </c>
      <c r="B272" s="13" t="s">
        <v>234</v>
      </c>
      <c r="C272" s="60" t="s">
        <v>235</v>
      </c>
      <c r="D272" s="48" t="s">
        <v>209</v>
      </c>
      <c r="E272" s="48"/>
      <c r="F272" s="37"/>
      <c r="G272" s="37">
        <v>2013</v>
      </c>
      <c r="H272" s="36"/>
      <c r="I272" s="36"/>
      <c r="J272" s="36">
        <f>J273+J274+J275</f>
        <v>950</v>
      </c>
      <c r="K272" s="36">
        <v>0</v>
      </c>
      <c r="L272" s="36">
        <v>0</v>
      </c>
    </row>
    <row r="273" spans="1:12" ht="15" customHeight="1" hidden="1" outlineLevel="1">
      <c r="A273" s="13"/>
      <c r="B273" s="13"/>
      <c r="C273" s="19" t="s">
        <v>20</v>
      </c>
      <c r="D273" s="48"/>
      <c r="E273" s="48"/>
      <c r="F273" s="37"/>
      <c r="G273" s="32"/>
      <c r="H273" s="36"/>
      <c r="I273" s="36"/>
      <c r="J273" s="51"/>
      <c r="K273" s="36"/>
      <c r="L273" s="36"/>
    </row>
    <row r="274" spans="1:12" ht="15" customHeight="1" hidden="1" outlineLevel="1">
      <c r="A274" s="13"/>
      <c r="B274" s="13"/>
      <c r="C274" s="22" t="s">
        <v>21</v>
      </c>
      <c r="D274" s="48"/>
      <c r="E274" s="48"/>
      <c r="F274" s="37"/>
      <c r="G274" s="32"/>
      <c r="H274" s="51"/>
      <c r="I274" s="36"/>
      <c r="J274" s="51">
        <v>950</v>
      </c>
      <c r="K274" s="36"/>
      <c r="L274" s="36"/>
    </row>
    <row r="275" spans="1:12" ht="15" customHeight="1" hidden="1" outlineLevel="1">
      <c r="A275" s="13"/>
      <c r="B275" s="13"/>
      <c r="C275" s="22" t="s">
        <v>22</v>
      </c>
      <c r="D275" s="48"/>
      <c r="E275" s="48"/>
      <c r="F275" s="37"/>
      <c r="G275" s="32"/>
      <c r="H275" s="36"/>
      <c r="I275" s="36"/>
      <c r="J275" s="51"/>
      <c r="K275" s="36"/>
      <c r="L275" s="36"/>
    </row>
    <row r="276" spans="1:12" ht="26.25" customHeight="1">
      <c r="A276" s="13">
        <v>61</v>
      </c>
      <c r="B276" s="13" t="s">
        <v>236</v>
      </c>
      <c r="C276" s="60" t="s">
        <v>237</v>
      </c>
      <c r="D276" s="48" t="s">
        <v>238</v>
      </c>
      <c r="E276" s="48"/>
      <c r="F276" s="37"/>
      <c r="G276" s="37">
        <v>2013</v>
      </c>
      <c r="H276" s="36"/>
      <c r="I276" s="36"/>
      <c r="J276" s="36">
        <f>J277+J278+J279</f>
        <v>950</v>
      </c>
      <c r="K276" s="36">
        <v>0</v>
      </c>
      <c r="L276" s="36">
        <v>0</v>
      </c>
    </row>
    <row r="277" spans="1:12" ht="15" customHeight="1" hidden="1" outlineLevel="1">
      <c r="A277" s="13"/>
      <c r="B277" s="13"/>
      <c r="C277" s="19" t="s">
        <v>20</v>
      </c>
      <c r="D277" s="48"/>
      <c r="E277" s="48"/>
      <c r="F277" s="37"/>
      <c r="G277" s="32"/>
      <c r="H277" s="36"/>
      <c r="I277" s="36"/>
      <c r="J277" s="51"/>
      <c r="K277" s="36"/>
      <c r="L277" s="36"/>
    </row>
    <row r="278" spans="1:12" ht="15" customHeight="1" hidden="1" outlineLevel="1">
      <c r="A278" s="13"/>
      <c r="B278" s="13"/>
      <c r="C278" s="22" t="s">
        <v>21</v>
      </c>
      <c r="D278" s="48"/>
      <c r="E278" s="48"/>
      <c r="F278" s="37"/>
      <c r="G278" s="32"/>
      <c r="H278" s="51"/>
      <c r="I278" s="36"/>
      <c r="J278" s="51">
        <v>950</v>
      </c>
      <c r="K278" s="36"/>
      <c r="L278" s="36"/>
    </row>
    <row r="279" spans="1:12" ht="15" customHeight="1" hidden="1" outlineLevel="1">
      <c r="A279" s="13"/>
      <c r="B279" s="13"/>
      <c r="C279" s="22" t="s">
        <v>22</v>
      </c>
      <c r="D279" s="48"/>
      <c r="E279" s="48"/>
      <c r="F279" s="37"/>
      <c r="G279" s="32"/>
      <c r="H279" s="36"/>
      <c r="I279" s="36"/>
      <c r="J279" s="51"/>
      <c r="K279" s="36"/>
      <c r="L279" s="36"/>
    </row>
    <row r="280" spans="1:12" ht="26.25" customHeight="1">
      <c r="A280" s="13">
        <v>62</v>
      </c>
      <c r="B280" s="13" t="s">
        <v>239</v>
      </c>
      <c r="C280" s="60" t="s">
        <v>240</v>
      </c>
      <c r="D280" s="48" t="s">
        <v>241</v>
      </c>
      <c r="E280" s="48"/>
      <c r="F280" s="37"/>
      <c r="G280" s="37">
        <v>2013</v>
      </c>
      <c r="H280" s="36"/>
      <c r="I280" s="36"/>
      <c r="J280" s="36">
        <f>J281+J282+J283</f>
        <v>950</v>
      </c>
      <c r="K280" s="36">
        <v>0</v>
      </c>
      <c r="L280" s="36">
        <v>0</v>
      </c>
    </row>
    <row r="281" spans="1:12" ht="15" customHeight="1" hidden="1" outlineLevel="1">
      <c r="A281" s="13"/>
      <c r="B281" s="13"/>
      <c r="C281" s="19" t="s">
        <v>20</v>
      </c>
      <c r="D281" s="48"/>
      <c r="E281" s="48"/>
      <c r="F281" s="37"/>
      <c r="G281" s="32"/>
      <c r="H281" s="36"/>
      <c r="I281" s="36"/>
      <c r="J281" s="51"/>
      <c r="K281" s="36"/>
      <c r="L281" s="36"/>
    </row>
    <row r="282" spans="1:12" ht="15" customHeight="1" hidden="1" outlineLevel="1">
      <c r="A282" s="13"/>
      <c r="B282" s="13"/>
      <c r="C282" s="22" t="s">
        <v>21</v>
      </c>
      <c r="D282" s="48"/>
      <c r="E282" s="48"/>
      <c r="F282" s="37"/>
      <c r="G282" s="32"/>
      <c r="H282" s="51"/>
      <c r="I282" s="36"/>
      <c r="J282" s="51">
        <v>950</v>
      </c>
      <c r="K282" s="36"/>
      <c r="L282" s="36"/>
    </row>
    <row r="283" spans="1:12" ht="15" customHeight="1" hidden="1" outlineLevel="1">
      <c r="A283" s="13"/>
      <c r="B283" s="13"/>
      <c r="C283" s="22" t="s">
        <v>22</v>
      </c>
      <c r="D283" s="48"/>
      <c r="E283" s="48"/>
      <c r="F283" s="37"/>
      <c r="G283" s="32"/>
      <c r="H283" s="36"/>
      <c r="I283" s="36"/>
      <c r="J283" s="51"/>
      <c r="K283" s="36"/>
      <c r="L283" s="36"/>
    </row>
    <row r="284" spans="1:12" ht="26.25" customHeight="1">
      <c r="A284" s="13">
        <v>63</v>
      </c>
      <c r="B284" s="13" t="s">
        <v>242</v>
      </c>
      <c r="C284" s="60" t="s">
        <v>243</v>
      </c>
      <c r="D284" s="48" t="s">
        <v>233</v>
      </c>
      <c r="E284" s="48"/>
      <c r="F284" s="37"/>
      <c r="G284" s="37">
        <v>2013</v>
      </c>
      <c r="H284" s="36"/>
      <c r="I284" s="36"/>
      <c r="J284" s="36">
        <f>J285+J286+J287</f>
        <v>950</v>
      </c>
      <c r="K284" s="36">
        <v>0</v>
      </c>
      <c r="L284" s="36">
        <v>0</v>
      </c>
    </row>
    <row r="285" spans="1:12" ht="15" customHeight="1" hidden="1" outlineLevel="1">
      <c r="A285" s="13"/>
      <c r="B285" s="13"/>
      <c r="C285" s="19" t="s">
        <v>20</v>
      </c>
      <c r="D285" s="48"/>
      <c r="E285" s="48"/>
      <c r="F285" s="37"/>
      <c r="G285" s="32"/>
      <c r="H285" s="36"/>
      <c r="I285" s="36"/>
      <c r="J285" s="51"/>
      <c r="K285" s="36"/>
      <c r="L285" s="36"/>
    </row>
    <row r="286" spans="1:12" ht="15" customHeight="1" hidden="1" outlineLevel="1">
      <c r="A286" s="13"/>
      <c r="B286" s="13"/>
      <c r="C286" s="22" t="s">
        <v>21</v>
      </c>
      <c r="D286" s="48"/>
      <c r="E286" s="48"/>
      <c r="F286" s="37"/>
      <c r="G286" s="32"/>
      <c r="H286" s="51"/>
      <c r="I286" s="36"/>
      <c r="J286" s="51">
        <v>950</v>
      </c>
      <c r="K286" s="36"/>
      <c r="L286" s="36"/>
    </row>
    <row r="287" spans="1:12" ht="15" customHeight="1" hidden="1" outlineLevel="1">
      <c r="A287" s="13"/>
      <c r="B287" s="13"/>
      <c r="C287" s="22" t="s">
        <v>22</v>
      </c>
      <c r="D287" s="48"/>
      <c r="E287" s="48"/>
      <c r="F287" s="37"/>
      <c r="G287" s="32"/>
      <c r="H287" s="36"/>
      <c r="I287" s="36"/>
      <c r="J287" s="51"/>
      <c r="K287" s="36"/>
      <c r="L287" s="36"/>
    </row>
    <row r="288" spans="1:12" ht="26.25" customHeight="1">
      <c r="A288" s="13">
        <v>64</v>
      </c>
      <c r="B288" s="13" t="s">
        <v>244</v>
      </c>
      <c r="C288" s="60" t="s">
        <v>245</v>
      </c>
      <c r="D288" s="48" t="s">
        <v>246</v>
      </c>
      <c r="E288" s="48"/>
      <c r="F288" s="37"/>
      <c r="G288" s="37">
        <v>2013</v>
      </c>
      <c r="H288" s="36"/>
      <c r="I288" s="36"/>
      <c r="J288" s="36">
        <f>J289+J290+J291</f>
        <v>950</v>
      </c>
      <c r="K288" s="36">
        <v>0</v>
      </c>
      <c r="L288" s="36">
        <v>0</v>
      </c>
    </row>
    <row r="289" spans="1:12" ht="15" customHeight="1" hidden="1" outlineLevel="1">
      <c r="A289" s="13"/>
      <c r="B289" s="13"/>
      <c r="C289" s="19" t="s">
        <v>20</v>
      </c>
      <c r="D289" s="48"/>
      <c r="E289" s="48"/>
      <c r="F289" s="37"/>
      <c r="G289" s="32"/>
      <c r="H289" s="36"/>
      <c r="I289" s="36"/>
      <c r="J289" s="51"/>
      <c r="K289" s="36"/>
      <c r="L289" s="36"/>
    </row>
    <row r="290" spans="1:12" ht="15" customHeight="1" hidden="1" outlineLevel="1">
      <c r="A290" s="13"/>
      <c r="B290" s="13"/>
      <c r="C290" s="22" t="s">
        <v>21</v>
      </c>
      <c r="D290" s="48"/>
      <c r="E290" s="48"/>
      <c r="F290" s="37"/>
      <c r="G290" s="32"/>
      <c r="H290" s="51"/>
      <c r="I290" s="36"/>
      <c r="J290" s="51">
        <v>950</v>
      </c>
      <c r="K290" s="36"/>
      <c r="L290" s="36"/>
    </row>
    <row r="291" spans="1:12" ht="15" customHeight="1" hidden="1" outlineLevel="1">
      <c r="A291" s="13"/>
      <c r="B291" s="13"/>
      <c r="C291" s="22" t="s">
        <v>22</v>
      </c>
      <c r="D291" s="48"/>
      <c r="E291" s="48"/>
      <c r="F291" s="37"/>
      <c r="G291" s="32"/>
      <c r="H291" s="36"/>
      <c r="I291" s="36"/>
      <c r="J291" s="51"/>
      <c r="K291" s="36"/>
      <c r="L291" s="36"/>
    </row>
    <row r="292" spans="1:12" ht="26.25" customHeight="1">
      <c r="A292" s="13">
        <v>65</v>
      </c>
      <c r="B292" s="13" t="s">
        <v>247</v>
      </c>
      <c r="C292" s="31" t="s">
        <v>248</v>
      </c>
      <c r="D292" s="48" t="s">
        <v>249</v>
      </c>
      <c r="E292" s="48" t="s">
        <v>249</v>
      </c>
      <c r="F292" s="37" t="s">
        <v>250</v>
      </c>
      <c r="G292" s="32" t="s">
        <v>251</v>
      </c>
      <c r="H292" s="36">
        <v>156293.325</v>
      </c>
      <c r="I292" s="36">
        <f>SUM(I293:I295)</f>
        <v>21266</v>
      </c>
      <c r="J292" s="36">
        <f>SUM(J293:J295)</f>
        <v>21266</v>
      </c>
      <c r="K292" s="36">
        <f>SUM(K293:K295)</f>
        <v>0</v>
      </c>
      <c r="L292" s="36">
        <f>SUM(L293:L295)</f>
        <v>0</v>
      </c>
    </row>
    <row r="293" spans="1:12" ht="15" customHeight="1" hidden="1" outlineLevel="1">
      <c r="A293" s="13"/>
      <c r="B293" s="13"/>
      <c r="C293" s="19" t="s">
        <v>20</v>
      </c>
      <c r="D293" s="48"/>
      <c r="E293" s="48"/>
      <c r="F293" s="37"/>
      <c r="G293" s="32"/>
      <c r="H293" s="38">
        <v>0</v>
      </c>
      <c r="I293" s="38">
        <v>21266</v>
      </c>
      <c r="J293" s="38">
        <v>21266</v>
      </c>
      <c r="K293" s="36"/>
      <c r="L293" s="36"/>
    </row>
    <row r="294" spans="1:12" ht="15" customHeight="1" hidden="1" outlineLevel="1">
      <c r="A294" s="13"/>
      <c r="B294" s="13"/>
      <c r="C294" s="22" t="s">
        <v>21</v>
      </c>
      <c r="D294" s="48"/>
      <c r="E294" s="48"/>
      <c r="F294" s="37"/>
      <c r="G294" s="32"/>
      <c r="H294" s="38">
        <v>0</v>
      </c>
      <c r="I294" s="38"/>
      <c r="J294" s="38">
        <v>0</v>
      </c>
      <c r="K294" s="38">
        <v>0</v>
      </c>
      <c r="L294" s="38">
        <v>0</v>
      </c>
    </row>
    <row r="295" spans="1:12" ht="15" customHeight="1" hidden="1" outlineLevel="1">
      <c r="A295" s="13"/>
      <c r="B295" s="13"/>
      <c r="C295" s="22" t="s">
        <v>22</v>
      </c>
      <c r="D295" s="48"/>
      <c r="E295" s="48"/>
      <c r="F295" s="37"/>
      <c r="G295" s="32"/>
      <c r="H295" s="36"/>
      <c r="I295" s="36"/>
      <c r="J295" s="36"/>
      <c r="K295" s="36"/>
      <c r="L295" s="36"/>
    </row>
    <row r="296" spans="1:12" ht="24.75" customHeight="1">
      <c r="A296" s="13">
        <v>66</v>
      </c>
      <c r="B296" s="13" t="s">
        <v>252</v>
      </c>
      <c r="C296" s="31" t="s">
        <v>253</v>
      </c>
      <c r="D296" s="48" t="s">
        <v>254</v>
      </c>
      <c r="E296" s="48" t="s">
        <v>254</v>
      </c>
      <c r="F296" s="37" t="s">
        <v>93</v>
      </c>
      <c r="G296" s="32" t="s">
        <v>255</v>
      </c>
      <c r="H296" s="36">
        <f>SUM(H297:H299)</f>
        <v>62109.094</v>
      </c>
      <c r="I296" s="36">
        <f>SUM(I297:I299)</f>
        <v>60479.161</v>
      </c>
      <c r="J296" s="36">
        <f>SUM(J297:J299)</f>
        <v>59118.957</v>
      </c>
      <c r="K296" s="36">
        <f>SUM(K297:K299)</f>
        <v>1360.204</v>
      </c>
      <c r="L296" s="36">
        <f>SUM(L297:L299)</f>
        <v>0</v>
      </c>
    </row>
    <row r="297" spans="1:12" ht="15" customHeight="1" hidden="1" outlineLevel="1">
      <c r="A297" s="13"/>
      <c r="B297" s="13"/>
      <c r="C297" s="19" t="s">
        <v>20</v>
      </c>
      <c r="D297" s="48"/>
      <c r="E297" s="48"/>
      <c r="F297" s="37"/>
      <c r="G297" s="32"/>
      <c r="H297" s="38">
        <v>60479.161</v>
      </c>
      <c r="I297" s="38">
        <v>60479.161</v>
      </c>
      <c r="J297" s="38">
        <v>59118.957</v>
      </c>
      <c r="K297" s="38">
        <v>1360.204</v>
      </c>
      <c r="L297" s="36"/>
    </row>
    <row r="298" spans="1:12" ht="15" customHeight="1" hidden="1" outlineLevel="1">
      <c r="A298" s="13"/>
      <c r="B298" s="13"/>
      <c r="C298" s="22" t="s">
        <v>21</v>
      </c>
      <c r="D298" s="48"/>
      <c r="E298" s="48"/>
      <c r="F298" s="37"/>
      <c r="G298" s="32"/>
      <c r="H298" s="38">
        <v>1629.933</v>
      </c>
      <c r="I298" s="38">
        <v>0</v>
      </c>
      <c r="J298" s="38">
        <v>0</v>
      </c>
      <c r="K298" s="38">
        <v>0</v>
      </c>
      <c r="L298" s="38">
        <v>0</v>
      </c>
    </row>
    <row r="299" spans="1:12" ht="15" customHeight="1" hidden="1" outlineLevel="1">
      <c r="A299" s="13"/>
      <c r="B299" s="13"/>
      <c r="C299" s="22" t="s">
        <v>22</v>
      </c>
      <c r="D299" s="48"/>
      <c r="E299" s="48"/>
      <c r="F299" s="37"/>
      <c r="G299" s="32"/>
      <c r="H299" s="36"/>
      <c r="I299" s="36"/>
      <c r="J299" s="36"/>
      <c r="K299" s="36"/>
      <c r="L299" s="36"/>
    </row>
    <row r="300" spans="1:12" ht="49.5" customHeight="1">
      <c r="A300" s="13">
        <v>67</v>
      </c>
      <c r="B300" s="13" t="s">
        <v>256</v>
      </c>
      <c r="C300" s="31" t="s">
        <v>257</v>
      </c>
      <c r="D300" s="48" t="s">
        <v>258</v>
      </c>
      <c r="E300" s="48" t="s">
        <v>259</v>
      </c>
      <c r="F300" s="37">
        <v>2013</v>
      </c>
      <c r="G300" s="32" t="s">
        <v>260</v>
      </c>
      <c r="H300" s="36"/>
      <c r="I300" s="36">
        <v>15000</v>
      </c>
      <c r="J300" s="36">
        <f>SUM(J301:J303)</f>
        <v>15000</v>
      </c>
      <c r="K300" s="36">
        <f>SUM(K301:K303)</f>
        <v>0</v>
      </c>
      <c r="L300" s="36">
        <f>SUM(L301:L303)</f>
        <v>0</v>
      </c>
    </row>
    <row r="301" spans="1:12" ht="15" customHeight="1" hidden="1" outlineLevel="1">
      <c r="A301" s="13"/>
      <c r="B301" s="13"/>
      <c r="C301" s="19" t="s">
        <v>20</v>
      </c>
      <c r="D301" s="48"/>
      <c r="E301" s="48"/>
      <c r="F301" s="37"/>
      <c r="G301" s="37">
        <v>2013</v>
      </c>
      <c r="H301" s="38">
        <v>0</v>
      </c>
      <c r="I301" s="38"/>
      <c r="J301" s="38">
        <v>15000</v>
      </c>
      <c r="K301" s="36"/>
      <c r="L301" s="36"/>
    </row>
    <row r="302" spans="1:12" ht="15" customHeight="1" hidden="1" outlineLevel="1">
      <c r="A302" s="13"/>
      <c r="B302" s="13"/>
      <c r="C302" s="22" t="s">
        <v>21</v>
      </c>
      <c r="D302" s="48"/>
      <c r="E302" s="48"/>
      <c r="F302" s="37"/>
      <c r="G302" s="37">
        <v>2013</v>
      </c>
      <c r="H302" s="38">
        <v>0</v>
      </c>
      <c r="I302" s="38"/>
      <c r="J302" s="38"/>
      <c r="K302" s="38">
        <v>0</v>
      </c>
      <c r="L302" s="38">
        <v>0</v>
      </c>
    </row>
    <row r="303" spans="1:12" ht="15" customHeight="1" hidden="1" outlineLevel="1">
      <c r="A303" s="13"/>
      <c r="B303" s="13"/>
      <c r="C303" s="22" t="s">
        <v>22</v>
      </c>
      <c r="D303" s="48"/>
      <c r="E303" s="48"/>
      <c r="F303" s="37"/>
      <c r="G303" s="37">
        <v>2013</v>
      </c>
      <c r="H303" s="36"/>
      <c r="I303" s="36"/>
      <c r="J303" s="36"/>
      <c r="K303" s="36"/>
      <c r="L303" s="36"/>
    </row>
    <row r="304" spans="1:12" ht="49.5" customHeight="1">
      <c r="A304" s="13">
        <v>68</v>
      </c>
      <c r="B304" s="13" t="s">
        <v>261</v>
      </c>
      <c r="C304" s="31" t="s">
        <v>262</v>
      </c>
      <c r="D304" s="48" t="s">
        <v>263</v>
      </c>
      <c r="E304" s="48" t="s">
        <v>263</v>
      </c>
      <c r="F304" s="37">
        <v>2013</v>
      </c>
      <c r="G304" s="32" t="s">
        <v>264</v>
      </c>
      <c r="H304" s="36"/>
      <c r="I304" s="36">
        <v>30000</v>
      </c>
      <c r="J304" s="36">
        <f>SUM(J305:J307)</f>
        <v>30000</v>
      </c>
      <c r="K304" s="36">
        <f>SUM(K305:K307)</f>
        <v>0</v>
      </c>
      <c r="L304" s="36">
        <f>SUM(L305:L307)</f>
        <v>0</v>
      </c>
    </row>
    <row r="305" spans="1:12" ht="15" customHeight="1" hidden="1" outlineLevel="1">
      <c r="A305" s="13"/>
      <c r="B305" s="13"/>
      <c r="C305" s="19" t="s">
        <v>20</v>
      </c>
      <c r="D305" s="48"/>
      <c r="E305" s="48"/>
      <c r="F305" s="37"/>
      <c r="G305" s="61">
        <v>2013</v>
      </c>
      <c r="H305" s="38">
        <v>0</v>
      </c>
      <c r="I305" s="36"/>
      <c r="J305" s="38">
        <v>30000</v>
      </c>
      <c r="K305" s="36"/>
      <c r="L305" s="36"/>
    </row>
    <row r="306" spans="1:12" ht="15" customHeight="1" hidden="1" outlineLevel="1">
      <c r="A306" s="13"/>
      <c r="B306" s="13"/>
      <c r="C306" s="22" t="s">
        <v>21</v>
      </c>
      <c r="D306" s="48"/>
      <c r="E306" s="48"/>
      <c r="F306" s="37"/>
      <c r="G306" s="61">
        <v>2013</v>
      </c>
      <c r="H306" s="38">
        <v>0</v>
      </c>
      <c r="I306" s="36"/>
      <c r="J306" s="38">
        <v>0</v>
      </c>
      <c r="K306" s="38">
        <v>0</v>
      </c>
      <c r="L306" s="38">
        <v>0</v>
      </c>
    </row>
    <row r="307" spans="1:12" ht="15" customHeight="1" hidden="1" outlineLevel="1">
      <c r="A307" s="13"/>
      <c r="B307" s="13"/>
      <c r="C307" s="22" t="s">
        <v>22</v>
      </c>
      <c r="D307" s="48"/>
      <c r="E307" s="48"/>
      <c r="F307" s="37"/>
      <c r="G307" s="61">
        <v>2013</v>
      </c>
      <c r="H307" s="36"/>
      <c r="I307" s="36"/>
      <c r="J307" s="36"/>
      <c r="K307" s="36"/>
      <c r="L307" s="36"/>
    </row>
    <row r="308" spans="1:12" ht="49.5" customHeight="1">
      <c r="A308" s="13">
        <v>69</v>
      </c>
      <c r="B308" s="13" t="s">
        <v>265</v>
      </c>
      <c r="C308" s="31" t="s">
        <v>266</v>
      </c>
      <c r="D308" s="48" t="s">
        <v>157</v>
      </c>
      <c r="E308" s="48" t="s">
        <v>157</v>
      </c>
      <c r="F308" s="37">
        <v>2013</v>
      </c>
      <c r="G308" s="32" t="s">
        <v>267</v>
      </c>
      <c r="H308" s="36"/>
      <c r="I308" s="36">
        <v>12000</v>
      </c>
      <c r="J308" s="36">
        <f>SUM(J309:J311)</f>
        <v>12000</v>
      </c>
      <c r="K308" s="36">
        <f>SUM(K309:K311)</f>
        <v>0</v>
      </c>
      <c r="L308" s="36">
        <f>SUM(L309:L311)</f>
        <v>0</v>
      </c>
    </row>
    <row r="309" spans="1:12" ht="15" customHeight="1" hidden="1" outlineLevel="1">
      <c r="A309" s="13"/>
      <c r="B309" s="13"/>
      <c r="C309" s="19" t="s">
        <v>20</v>
      </c>
      <c r="D309" s="48"/>
      <c r="E309" s="48"/>
      <c r="F309" s="37"/>
      <c r="G309" s="61">
        <v>2013</v>
      </c>
      <c r="H309" s="38">
        <v>0</v>
      </c>
      <c r="I309" s="36"/>
      <c r="J309" s="38">
        <v>12000</v>
      </c>
      <c r="K309" s="36"/>
      <c r="L309" s="36"/>
    </row>
    <row r="310" spans="1:12" ht="15" customHeight="1" hidden="1" outlineLevel="1">
      <c r="A310" s="13"/>
      <c r="B310" s="13"/>
      <c r="C310" s="22" t="s">
        <v>21</v>
      </c>
      <c r="D310" s="48"/>
      <c r="E310" s="48"/>
      <c r="F310" s="37"/>
      <c r="G310" s="61">
        <v>2013</v>
      </c>
      <c r="H310" s="38">
        <v>0</v>
      </c>
      <c r="I310" s="36"/>
      <c r="J310" s="38"/>
      <c r="K310" s="38">
        <v>0</v>
      </c>
      <c r="L310" s="38">
        <v>0</v>
      </c>
    </row>
    <row r="311" spans="1:12" ht="15" customHeight="1" hidden="1" outlineLevel="1">
      <c r="A311" s="13"/>
      <c r="B311" s="13"/>
      <c r="C311" s="22" t="s">
        <v>22</v>
      </c>
      <c r="D311" s="48"/>
      <c r="E311" s="48"/>
      <c r="F311" s="37"/>
      <c r="G311" s="61">
        <v>2013</v>
      </c>
      <c r="H311" s="36"/>
      <c r="I311" s="36"/>
      <c r="J311" s="36"/>
      <c r="K311" s="36"/>
      <c r="L311" s="36"/>
    </row>
    <row r="312" spans="1:12" ht="49.5" customHeight="1">
      <c r="A312" s="13">
        <v>70</v>
      </c>
      <c r="B312" s="13" t="s">
        <v>268</v>
      </c>
      <c r="C312" s="31" t="s">
        <v>269</v>
      </c>
      <c r="D312" s="48" t="s">
        <v>270</v>
      </c>
      <c r="E312" s="48" t="s">
        <v>270</v>
      </c>
      <c r="F312" s="37">
        <v>2013</v>
      </c>
      <c r="G312" s="32" t="s">
        <v>271</v>
      </c>
      <c r="H312" s="36"/>
      <c r="I312" s="36">
        <v>12000</v>
      </c>
      <c r="J312" s="36">
        <f>SUM(J313:J315)</f>
        <v>12000</v>
      </c>
      <c r="K312" s="36">
        <f>SUM(K313:K315)</f>
        <v>0</v>
      </c>
      <c r="L312" s="36">
        <f>SUM(L313:L315)</f>
        <v>0</v>
      </c>
    </row>
    <row r="313" spans="1:12" ht="15" customHeight="1" hidden="1" outlineLevel="1">
      <c r="A313" s="13"/>
      <c r="B313" s="13"/>
      <c r="C313" s="19" t="s">
        <v>20</v>
      </c>
      <c r="D313" s="48"/>
      <c r="E313" s="48"/>
      <c r="F313" s="37"/>
      <c r="G313" s="32"/>
      <c r="H313" s="38">
        <v>0</v>
      </c>
      <c r="I313" s="36">
        <v>2013</v>
      </c>
      <c r="J313" s="38">
        <v>12000</v>
      </c>
      <c r="K313" s="36"/>
      <c r="L313" s="36"/>
    </row>
    <row r="314" spans="1:12" ht="15" customHeight="1" hidden="1" outlineLevel="1">
      <c r="A314" s="13"/>
      <c r="B314" s="13"/>
      <c r="C314" s="22" t="s">
        <v>21</v>
      </c>
      <c r="D314" s="48"/>
      <c r="E314" s="48"/>
      <c r="F314" s="37"/>
      <c r="G314" s="32"/>
      <c r="H314" s="38">
        <v>0</v>
      </c>
      <c r="I314" s="36">
        <v>2013</v>
      </c>
      <c r="J314" s="38"/>
      <c r="K314" s="38">
        <v>0</v>
      </c>
      <c r="L314" s="38">
        <v>0</v>
      </c>
    </row>
    <row r="315" spans="1:12" ht="15" customHeight="1" hidden="1" outlineLevel="1">
      <c r="A315" s="13"/>
      <c r="B315" s="13"/>
      <c r="C315" s="22" t="s">
        <v>22</v>
      </c>
      <c r="D315" s="48"/>
      <c r="E315" s="48"/>
      <c r="F315" s="37"/>
      <c r="G315" s="32"/>
      <c r="H315" s="36"/>
      <c r="I315" s="36">
        <v>2013</v>
      </c>
      <c r="J315" s="36"/>
      <c r="K315" s="36"/>
      <c r="L315" s="36"/>
    </row>
    <row r="316" spans="1:12" ht="49.5" customHeight="1">
      <c r="A316" s="13">
        <v>71</v>
      </c>
      <c r="B316" s="13" t="s">
        <v>272</v>
      </c>
      <c r="C316" s="31" t="s">
        <v>273</v>
      </c>
      <c r="D316" s="48" t="s">
        <v>274</v>
      </c>
      <c r="E316" s="48" t="s">
        <v>274</v>
      </c>
      <c r="F316" s="37">
        <v>2013</v>
      </c>
      <c r="G316" s="32" t="s">
        <v>275</v>
      </c>
      <c r="H316" s="36"/>
      <c r="I316" s="36">
        <v>20000</v>
      </c>
      <c r="J316" s="36">
        <f>SUM(J317:J319)</f>
        <v>20000</v>
      </c>
      <c r="K316" s="36">
        <f>SUM(K317:K319)</f>
        <v>0</v>
      </c>
      <c r="L316" s="36">
        <f>SUM(L317:L319)</f>
        <v>0</v>
      </c>
    </row>
    <row r="317" spans="1:12" ht="15" customHeight="1" hidden="1" outlineLevel="1">
      <c r="A317" s="13"/>
      <c r="B317" s="13"/>
      <c r="C317" s="19" t="s">
        <v>20</v>
      </c>
      <c r="D317" s="48"/>
      <c r="E317" s="48"/>
      <c r="F317" s="37"/>
      <c r="G317" s="32"/>
      <c r="H317" s="38">
        <v>0</v>
      </c>
      <c r="I317" s="38">
        <v>20000</v>
      </c>
      <c r="J317" s="38">
        <v>20000</v>
      </c>
      <c r="K317" s="36"/>
      <c r="L317" s="36"/>
    </row>
    <row r="318" spans="1:12" ht="15" customHeight="1" hidden="1" outlineLevel="1">
      <c r="A318" s="13"/>
      <c r="B318" s="13"/>
      <c r="C318" s="22" t="s">
        <v>21</v>
      </c>
      <c r="D318" s="48"/>
      <c r="E318" s="48"/>
      <c r="F318" s="37"/>
      <c r="G318" s="32"/>
      <c r="H318" s="38">
        <v>0</v>
      </c>
      <c r="I318" s="38"/>
      <c r="J318" s="38">
        <v>0</v>
      </c>
      <c r="K318" s="38">
        <v>0</v>
      </c>
      <c r="L318" s="38">
        <v>0</v>
      </c>
    </row>
    <row r="319" spans="1:12" ht="15" customHeight="1" hidden="1" outlineLevel="1">
      <c r="A319" s="13"/>
      <c r="B319" s="13"/>
      <c r="C319" s="22" t="s">
        <v>22</v>
      </c>
      <c r="D319" s="48"/>
      <c r="E319" s="48"/>
      <c r="F319" s="37"/>
      <c r="G319" s="32"/>
      <c r="H319" s="36"/>
      <c r="I319" s="36"/>
      <c r="J319" s="36"/>
      <c r="K319" s="36"/>
      <c r="L319" s="36"/>
    </row>
    <row r="320" spans="1:12" ht="49.5" customHeight="1">
      <c r="A320" s="13">
        <v>72</v>
      </c>
      <c r="B320" s="13" t="s">
        <v>276</v>
      </c>
      <c r="C320" s="31" t="s">
        <v>277</v>
      </c>
      <c r="D320" s="48"/>
      <c r="E320" s="48"/>
      <c r="F320" s="37"/>
      <c r="G320" s="37">
        <v>2013</v>
      </c>
      <c r="H320" s="36"/>
      <c r="I320" s="36"/>
      <c r="J320" s="36">
        <f>SUM(J321:J323)</f>
        <v>950</v>
      </c>
      <c r="K320" s="36">
        <f>SUM(K321:K323)</f>
        <v>0</v>
      </c>
      <c r="L320" s="36">
        <f>SUM(L321:L323)</f>
        <v>0</v>
      </c>
    </row>
    <row r="321" spans="1:12" ht="15" customHeight="1" hidden="1" outlineLevel="1">
      <c r="A321" s="13"/>
      <c r="B321" s="13"/>
      <c r="C321" s="19" t="s">
        <v>20</v>
      </c>
      <c r="D321" s="48"/>
      <c r="E321" s="48"/>
      <c r="F321" s="37"/>
      <c r="G321" s="32"/>
      <c r="H321" s="38">
        <v>0</v>
      </c>
      <c r="I321" s="38"/>
      <c r="J321" s="38"/>
      <c r="K321" s="36"/>
      <c r="L321" s="36"/>
    </row>
    <row r="322" spans="1:12" ht="15" customHeight="1" hidden="1" outlineLevel="1">
      <c r="A322" s="13"/>
      <c r="B322" s="13"/>
      <c r="C322" s="22" t="s">
        <v>21</v>
      </c>
      <c r="D322" s="48"/>
      <c r="E322" s="48"/>
      <c r="F322" s="37"/>
      <c r="G322" s="32"/>
      <c r="H322" s="38">
        <v>0</v>
      </c>
      <c r="I322" s="38"/>
      <c r="J322" s="38">
        <v>950</v>
      </c>
      <c r="K322" s="38">
        <v>0</v>
      </c>
      <c r="L322" s="38">
        <v>0</v>
      </c>
    </row>
    <row r="323" spans="1:12" ht="15" customHeight="1" hidden="1" outlineLevel="1">
      <c r="A323" s="13"/>
      <c r="B323" s="13"/>
      <c r="C323" s="22" t="s">
        <v>22</v>
      </c>
      <c r="D323" s="48"/>
      <c r="E323" s="48"/>
      <c r="F323" s="37"/>
      <c r="G323" s="32"/>
      <c r="H323" s="36"/>
      <c r="I323" s="36"/>
      <c r="J323" s="36"/>
      <c r="K323" s="36"/>
      <c r="L323" s="36"/>
    </row>
    <row r="324" spans="1:12" ht="49.5" customHeight="1">
      <c r="A324" s="13">
        <v>73</v>
      </c>
      <c r="B324" s="13" t="s">
        <v>278</v>
      </c>
      <c r="C324" s="31" t="s">
        <v>279</v>
      </c>
      <c r="D324" s="48"/>
      <c r="E324" s="48"/>
      <c r="F324" s="37"/>
      <c r="G324" s="37">
        <v>2013</v>
      </c>
      <c r="H324" s="36"/>
      <c r="I324" s="36"/>
      <c r="J324" s="36">
        <f>SUM(J325:J327)</f>
        <v>1000</v>
      </c>
      <c r="K324" s="36">
        <f>SUM(K325:K327)</f>
        <v>0</v>
      </c>
      <c r="L324" s="36">
        <f>SUM(L325:L327)</f>
        <v>0</v>
      </c>
    </row>
    <row r="325" spans="1:12" ht="15" customHeight="1" hidden="1" outlineLevel="1">
      <c r="A325" s="13"/>
      <c r="B325" s="13"/>
      <c r="C325" s="19" t="s">
        <v>20</v>
      </c>
      <c r="D325" s="48"/>
      <c r="E325" s="48"/>
      <c r="F325" s="37"/>
      <c r="G325" s="32"/>
      <c r="H325" s="38">
        <v>0</v>
      </c>
      <c r="I325" s="38"/>
      <c r="J325" s="38"/>
      <c r="K325" s="36"/>
      <c r="L325" s="36"/>
    </row>
    <row r="326" spans="1:12" ht="15" customHeight="1" hidden="1" outlineLevel="1">
      <c r="A326" s="13"/>
      <c r="B326" s="13"/>
      <c r="C326" s="22" t="s">
        <v>21</v>
      </c>
      <c r="D326" s="48"/>
      <c r="E326" s="48"/>
      <c r="F326" s="37"/>
      <c r="G326" s="32"/>
      <c r="H326" s="38">
        <v>0</v>
      </c>
      <c r="I326" s="38"/>
      <c r="J326" s="38">
        <v>1000</v>
      </c>
      <c r="K326" s="38">
        <v>0</v>
      </c>
      <c r="L326" s="38">
        <v>0</v>
      </c>
    </row>
    <row r="327" spans="1:12" ht="15" customHeight="1" hidden="1" outlineLevel="1">
      <c r="A327" s="13"/>
      <c r="B327" s="13"/>
      <c r="C327" s="22" t="s">
        <v>22</v>
      </c>
      <c r="D327" s="48"/>
      <c r="E327" s="48"/>
      <c r="F327" s="37"/>
      <c r="G327" s="32"/>
      <c r="H327" s="36"/>
      <c r="I327" s="36"/>
      <c r="J327" s="36"/>
      <c r="K327" s="36"/>
      <c r="L327" s="36"/>
    </row>
    <row r="328" spans="1:12" ht="15" customHeight="1">
      <c r="A328" s="13"/>
      <c r="B328" s="13"/>
      <c r="C328" s="22"/>
      <c r="D328" s="48"/>
      <c r="E328" s="48"/>
      <c r="F328" s="37"/>
      <c r="G328" s="32"/>
      <c r="H328" s="36"/>
      <c r="I328" s="36"/>
      <c r="J328" s="51"/>
      <c r="K328" s="36"/>
      <c r="L328" s="36"/>
    </row>
    <row r="329" spans="1:12" ht="50.25" customHeight="1">
      <c r="A329" s="13"/>
      <c r="B329" s="14" t="s">
        <v>280</v>
      </c>
      <c r="C329" s="15" t="s">
        <v>281</v>
      </c>
      <c r="D329" s="48"/>
      <c r="E329" s="48"/>
      <c r="F329" s="37"/>
      <c r="G329" s="32"/>
      <c r="H329" s="46">
        <f>H330</f>
        <v>104205.979</v>
      </c>
      <c r="I329" s="46">
        <f>I330</f>
        <v>100329.74900000001</v>
      </c>
      <c r="J329" s="46">
        <f>J330</f>
        <v>21129.749</v>
      </c>
      <c r="K329" s="46">
        <f>K330</f>
        <v>48000</v>
      </c>
      <c r="L329" s="46">
        <f>L330</f>
        <v>32000</v>
      </c>
    </row>
    <row r="330" spans="1:12" ht="22.5" customHeight="1" hidden="1" outlineLevel="1">
      <c r="A330" s="14"/>
      <c r="B330" s="14"/>
      <c r="C330" s="27" t="s">
        <v>282</v>
      </c>
      <c r="D330" s="57"/>
      <c r="E330" s="57"/>
      <c r="F330" s="45"/>
      <c r="G330" s="45"/>
      <c r="H330" s="46">
        <f>H331+H335+H339+H343+H347+H351+H355+H359+H363+H367+H371+H375+H379+H383+H387+H391+H395</f>
        <v>104205.979</v>
      </c>
      <c r="I330" s="46">
        <f>I331+I335+I339+I343+I347+I351+I355+I359+I363+I367+I371+I375+I379+I383+I387+I391+I395</f>
        <v>100329.74900000001</v>
      </c>
      <c r="J330" s="46">
        <f>J331+J335+J339+J343+J347+J351+J355+J359+J363+J367+J371+J375+J379+J383+J387+J391+J395</f>
        <v>21129.749</v>
      </c>
      <c r="K330" s="46">
        <f>K331+K335+K339+K343+K347+K351+K355+K359+K363+K367+K371+K375+K379+K383+K387+K391+K395</f>
        <v>48000</v>
      </c>
      <c r="L330" s="46">
        <f>L331+L335+L339+L343+L347+L351+L355+L359+L363+L367+L371+L375+L379+L383+L387+L391+L395</f>
        <v>32000</v>
      </c>
    </row>
    <row r="331" spans="1:12" ht="26.25" customHeight="1">
      <c r="A331" s="13">
        <v>1</v>
      </c>
      <c r="B331" s="13" t="s">
        <v>283</v>
      </c>
      <c r="C331" s="31" t="s">
        <v>284</v>
      </c>
      <c r="D331" s="48"/>
      <c r="E331" s="48"/>
      <c r="F331" s="37"/>
      <c r="G331" s="37">
        <v>2013</v>
      </c>
      <c r="H331" s="36"/>
      <c r="I331" s="36"/>
      <c r="J331" s="36">
        <f>SUM(J332:J334)</f>
        <v>200</v>
      </c>
      <c r="K331" s="36">
        <v>0</v>
      </c>
      <c r="L331" s="36">
        <v>0</v>
      </c>
    </row>
    <row r="332" spans="1:12" ht="15" customHeight="1" hidden="1" outlineLevel="1">
      <c r="A332" s="13"/>
      <c r="B332" s="13"/>
      <c r="C332" s="19" t="s">
        <v>20</v>
      </c>
      <c r="D332" s="48"/>
      <c r="E332" s="48"/>
      <c r="F332" s="37"/>
      <c r="G332" s="37"/>
      <c r="H332" s="38">
        <v>0</v>
      </c>
      <c r="I332" s="38">
        <v>0</v>
      </c>
      <c r="J332" s="38"/>
      <c r="K332" s="38">
        <v>0</v>
      </c>
      <c r="L332" s="38">
        <v>0</v>
      </c>
    </row>
    <row r="333" spans="1:12" ht="15" customHeight="1" hidden="1" outlineLevel="1">
      <c r="A333" s="13"/>
      <c r="B333" s="13"/>
      <c r="C333" s="22" t="s">
        <v>21</v>
      </c>
      <c r="D333" s="48"/>
      <c r="E333" s="48"/>
      <c r="F333" s="37"/>
      <c r="G333" s="37"/>
      <c r="H333" s="38">
        <v>0</v>
      </c>
      <c r="I333" s="38"/>
      <c r="J333" s="38">
        <v>200</v>
      </c>
      <c r="K333" s="38"/>
      <c r="L333" s="38"/>
    </row>
    <row r="334" spans="1:12" ht="15" customHeight="1" hidden="1" outlineLevel="1">
      <c r="A334" s="13"/>
      <c r="B334" s="13"/>
      <c r="C334" s="22" t="s">
        <v>22</v>
      </c>
      <c r="D334" s="48"/>
      <c r="E334" s="48"/>
      <c r="F334" s="37"/>
      <c r="G334" s="37"/>
      <c r="H334" s="36"/>
      <c r="I334" s="36"/>
      <c r="J334" s="36"/>
      <c r="K334" s="36"/>
      <c r="L334" s="36"/>
    </row>
    <row r="335" spans="1:12" ht="26.25" customHeight="1">
      <c r="A335" s="13">
        <v>2</v>
      </c>
      <c r="B335" s="13" t="s">
        <v>285</v>
      </c>
      <c r="C335" s="31" t="s">
        <v>286</v>
      </c>
      <c r="D335" s="48"/>
      <c r="E335" s="48"/>
      <c r="F335" s="37"/>
      <c r="G335" s="37">
        <v>2013</v>
      </c>
      <c r="H335" s="36"/>
      <c r="I335" s="36"/>
      <c r="J335" s="36">
        <f>SUM(J336:J338)</f>
        <v>200</v>
      </c>
      <c r="K335" s="36">
        <v>0</v>
      </c>
      <c r="L335" s="36">
        <v>0</v>
      </c>
    </row>
    <row r="336" spans="1:12" ht="15" customHeight="1" hidden="1" outlineLevel="1">
      <c r="A336" s="13"/>
      <c r="B336" s="13"/>
      <c r="C336" s="19" t="s">
        <v>20</v>
      </c>
      <c r="D336" s="48"/>
      <c r="E336" s="48"/>
      <c r="F336" s="37"/>
      <c r="G336" s="37"/>
      <c r="H336" s="38">
        <v>0</v>
      </c>
      <c r="I336" s="38">
        <v>0</v>
      </c>
      <c r="J336" s="38">
        <v>0</v>
      </c>
      <c r="K336" s="38">
        <v>0</v>
      </c>
      <c r="L336" s="38">
        <v>0</v>
      </c>
    </row>
    <row r="337" spans="1:12" ht="15" customHeight="1" hidden="1" outlineLevel="1">
      <c r="A337" s="13"/>
      <c r="B337" s="13"/>
      <c r="C337" s="22" t="s">
        <v>21</v>
      </c>
      <c r="D337" s="48"/>
      <c r="E337" s="48"/>
      <c r="F337" s="37"/>
      <c r="G337" s="37"/>
      <c r="H337" s="38">
        <v>0</v>
      </c>
      <c r="I337" s="38"/>
      <c r="J337" s="38">
        <v>200</v>
      </c>
      <c r="K337" s="38"/>
      <c r="L337" s="38"/>
    </row>
    <row r="338" spans="1:12" ht="15" customHeight="1" hidden="1" outlineLevel="1">
      <c r="A338" s="13"/>
      <c r="B338" s="13"/>
      <c r="C338" s="22" t="s">
        <v>22</v>
      </c>
      <c r="D338" s="48"/>
      <c r="E338" s="48"/>
      <c r="F338" s="37"/>
      <c r="G338" s="37"/>
      <c r="H338" s="36"/>
      <c r="I338" s="36"/>
      <c r="J338" s="36"/>
      <c r="K338" s="36"/>
      <c r="L338" s="36"/>
    </row>
    <row r="339" spans="1:12" ht="26.25" customHeight="1">
      <c r="A339" s="13">
        <v>3</v>
      </c>
      <c r="B339" s="13" t="s">
        <v>287</v>
      </c>
      <c r="C339" s="31" t="s">
        <v>288</v>
      </c>
      <c r="D339" s="48"/>
      <c r="E339" s="48"/>
      <c r="F339" s="37">
        <v>2014</v>
      </c>
      <c r="G339" s="37">
        <v>2013</v>
      </c>
      <c r="H339" s="36">
        <f>SUM(H340:H342)</f>
        <v>8635.287</v>
      </c>
      <c r="I339" s="36">
        <f>SUM(I340:I342)</f>
        <v>8600</v>
      </c>
      <c r="J339" s="36">
        <f>SUM(J340:J342)</f>
        <v>600</v>
      </c>
      <c r="K339" s="36">
        <f>SUM(K340:K342)</f>
        <v>8000</v>
      </c>
      <c r="L339" s="36">
        <v>0</v>
      </c>
    </row>
    <row r="340" spans="1:12" ht="15" customHeight="1" hidden="1" outlineLevel="1">
      <c r="A340" s="13"/>
      <c r="B340" s="13"/>
      <c r="C340" s="19" t="s">
        <v>20</v>
      </c>
      <c r="D340" s="48"/>
      <c r="E340" s="48"/>
      <c r="F340" s="37"/>
      <c r="G340" s="37"/>
      <c r="H340" s="38">
        <v>8000</v>
      </c>
      <c r="I340" s="38">
        <v>8000</v>
      </c>
      <c r="J340" s="38"/>
      <c r="K340" s="38">
        <v>8000</v>
      </c>
      <c r="L340" s="38"/>
    </row>
    <row r="341" spans="1:12" ht="15" customHeight="1" hidden="1" outlineLevel="1">
      <c r="A341" s="13"/>
      <c r="B341" s="13"/>
      <c r="C341" s="22" t="s">
        <v>21</v>
      </c>
      <c r="D341" s="48"/>
      <c r="E341" s="48"/>
      <c r="F341" s="37"/>
      <c r="G341" s="37"/>
      <c r="H341" s="38">
        <v>635.287</v>
      </c>
      <c r="I341" s="38">
        <v>600</v>
      </c>
      <c r="J341" s="38">
        <v>600</v>
      </c>
      <c r="K341" s="38"/>
      <c r="L341" s="38">
        <v>0</v>
      </c>
    </row>
    <row r="342" spans="1:12" ht="15" customHeight="1" hidden="1" outlineLevel="1">
      <c r="A342" s="13"/>
      <c r="B342" s="13"/>
      <c r="C342" s="22" t="s">
        <v>22</v>
      </c>
      <c r="D342" s="48"/>
      <c r="E342" s="48"/>
      <c r="F342" s="37"/>
      <c r="G342" s="37"/>
      <c r="H342" s="36"/>
      <c r="I342" s="36"/>
      <c r="J342" s="36"/>
      <c r="K342" s="36"/>
      <c r="L342" s="36"/>
    </row>
    <row r="343" spans="1:12" ht="26.25" customHeight="1">
      <c r="A343" s="13">
        <v>4</v>
      </c>
      <c r="B343" s="13" t="s">
        <v>289</v>
      </c>
      <c r="C343" s="31" t="s">
        <v>290</v>
      </c>
      <c r="D343" s="48"/>
      <c r="E343" s="48"/>
      <c r="F343" s="37"/>
      <c r="G343" s="37">
        <v>2013</v>
      </c>
      <c r="H343" s="36"/>
      <c r="I343" s="36"/>
      <c r="J343" s="36">
        <f>SUM(J344:J346)</f>
        <v>200</v>
      </c>
      <c r="K343" s="36">
        <f>SUM(K344:K346)</f>
        <v>0</v>
      </c>
      <c r="L343" s="36">
        <f>SUM(L344:L346)</f>
        <v>0</v>
      </c>
    </row>
    <row r="344" spans="1:12" ht="15" customHeight="1" hidden="1" outlineLevel="1">
      <c r="A344" s="13"/>
      <c r="B344" s="13"/>
      <c r="C344" s="19" t="s">
        <v>20</v>
      </c>
      <c r="D344" s="48"/>
      <c r="E344" s="48"/>
      <c r="F344" s="37"/>
      <c r="G344" s="37"/>
      <c r="H344" s="38">
        <v>0</v>
      </c>
      <c r="I344" s="38">
        <v>0</v>
      </c>
      <c r="J344" s="38"/>
      <c r="K344" s="38"/>
      <c r="L344" s="38"/>
    </row>
    <row r="345" spans="1:12" ht="15" customHeight="1" hidden="1" outlineLevel="1">
      <c r="A345" s="13"/>
      <c r="B345" s="13"/>
      <c r="C345" s="22" t="s">
        <v>21</v>
      </c>
      <c r="D345" s="48"/>
      <c r="E345" s="48"/>
      <c r="F345" s="37"/>
      <c r="G345" s="37"/>
      <c r="H345" s="38">
        <v>0</v>
      </c>
      <c r="I345" s="38"/>
      <c r="J345" s="38">
        <v>200</v>
      </c>
      <c r="K345" s="38"/>
      <c r="L345" s="38">
        <v>0</v>
      </c>
    </row>
    <row r="346" spans="1:12" ht="15" customHeight="1" hidden="1" outlineLevel="1">
      <c r="A346" s="13"/>
      <c r="B346" s="13"/>
      <c r="C346" s="22" t="s">
        <v>22</v>
      </c>
      <c r="D346" s="48"/>
      <c r="E346" s="48"/>
      <c r="F346" s="37"/>
      <c r="G346" s="37"/>
      <c r="H346" s="36"/>
      <c r="I346" s="36"/>
      <c r="J346" s="36"/>
      <c r="K346" s="36"/>
      <c r="L346" s="36"/>
    </row>
    <row r="347" spans="1:12" ht="15" customHeight="1">
      <c r="A347" s="13">
        <v>5</v>
      </c>
      <c r="B347" s="13" t="s">
        <v>291</v>
      </c>
      <c r="C347" s="31" t="s">
        <v>292</v>
      </c>
      <c r="D347" s="48"/>
      <c r="E347" s="48"/>
      <c r="F347" s="37">
        <v>2014</v>
      </c>
      <c r="G347" s="37">
        <v>2013</v>
      </c>
      <c r="H347" s="36">
        <f>SUM(H348:H350)</f>
        <v>8635.525</v>
      </c>
      <c r="I347" s="36">
        <f>SUM(I348:I350)</f>
        <v>8600</v>
      </c>
      <c r="J347" s="36">
        <f>SUM(J348:J350)</f>
        <v>600</v>
      </c>
      <c r="K347" s="36">
        <f>SUM(K348:K350)</f>
        <v>8000</v>
      </c>
      <c r="L347" s="36">
        <f>SUM(L348:L350)</f>
        <v>0</v>
      </c>
    </row>
    <row r="348" spans="1:12" ht="15" customHeight="1" hidden="1" outlineLevel="1">
      <c r="A348" s="13"/>
      <c r="B348" s="13"/>
      <c r="C348" s="19" t="s">
        <v>20</v>
      </c>
      <c r="D348" s="48"/>
      <c r="E348" s="48"/>
      <c r="F348" s="37"/>
      <c r="G348" s="37"/>
      <c r="H348" s="38">
        <v>8000</v>
      </c>
      <c r="I348" s="38">
        <v>8000</v>
      </c>
      <c r="J348" s="38"/>
      <c r="K348" s="38">
        <v>8000</v>
      </c>
      <c r="L348" s="38"/>
    </row>
    <row r="349" spans="1:12" ht="15" customHeight="1" hidden="1" outlineLevel="1">
      <c r="A349" s="13"/>
      <c r="B349" s="13"/>
      <c r="C349" s="22" t="s">
        <v>21</v>
      </c>
      <c r="D349" s="48"/>
      <c r="E349" s="48"/>
      <c r="F349" s="37"/>
      <c r="G349" s="37"/>
      <c r="H349" s="38">
        <v>635.525</v>
      </c>
      <c r="I349" s="38">
        <v>600</v>
      </c>
      <c r="J349" s="38">
        <v>600</v>
      </c>
      <c r="K349" s="38"/>
      <c r="L349" s="38">
        <v>0</v>
      </c>
    </row>
    <row r="350" spans="1:12" ht="15" customHeight="1" hidden="1" outlineLevel="1">
      <c r="A350" s="13"/>
      <c r="B350" s="13"/>
      <c r="C350" s="22" t="s">
        <v>22</v>
      </c>
      <c r="D350" s="48"/>
      <c r="E350" s="48"/>
      <c r="F350" s="37"/>
      <c r="G350" s="37"/>
      <c r="H350" s="36"/>
      <c r="I350" s="36"/>
      <c r="J350" s="36"/>
      <c r="K350" s="36"/>
      <c r="L350" s="36"/>
    </row>
    <row r="351" spans="1:12" ht="15" customHeight="1">
      <c r="A351" s="13">
        <v>6</v>
      </c>
      <c r="B351" s="13" t="s">
        <v>293</v>
      </c>
      <c r="C351" s="31" t="s">
        <v>294</v>
      </c>
      <c r="D351" s="48"/>
      <c r="E351" s="48"/>
      <c r="F351" s="37">
        <v>2014</v>
      </c>
      <c r="G351" s="37">
        <v>2013</v>
      </c>
      <c r="H351" s="36">
        <f>SUM(H352:H354)</f>
        <v>8635.522</v>
      </c>
      <c r="I351" s="36">
        <f>SUM(I352:I354)</f>
        <v>8600</v>
      </c>
      <c r="J351" s="36">
        <f>SUM(J352:J354)</f>
        <v>600</v>
      </c>
      <c r="K351" s="36">
        <f>SUM(K352:K354)</f>
        <v>8000</v>
      </c>
      <c r="L351" s="36">
        <f>SUM(L352:L354)</f>
        <v>0</v>
      </c>
    </row>
    <row r="352" spans="1:12" ht="15" customHeight="1" hidden="1" outlineLevel="1">
      <c r="A352" s="13"/>
      <c r="B352" s="13"/>
      <c r="C352" s="19" t="s">
        <v>20</v>
      </c>
      <c r="D352" s="48"/>
      <c r="E352" s="48"/>
      <c r="F352" s="37"/>
      <c r="G352" s="37"/>
      <c r="H352" s="38">
        <v>8000</v>
      </c>
      <c r="I352" s="38">
        <v>8000</v>
      </c>
      <c r="J352" s="38"/>
      <c r="K352" s="38">
        <v>8000</v>
      </c>
      <c r="L352" s="38"/>
    </row>
    <row r="353" spans="1:12" ht="15" customHeight="1" hidden="1" outlineLevel="1">
      <c r="A353" s="13"/>
      <c r="B353" s="13"/>
      <c r="C353" s="22" t="s">
        <v>21</v>
      </c>
      <c r="D353" s="48"/>
      <c r="E353" s="48"/>
      <c r="F353" s="37"/>
      <c r="G353" s="37"/>
      <c r="H353" s="38">
        <v>635.522</v>
      </c>
      <c r="I353" s="38">
        <v>600</v>
      </c>
      <c r="J353" s="38">
        <v>600</v>
      </c>
      <c r="K353" s="38"/>
      <c r="L353" s="38">
        <v>0</v>
      </c>
    </row>
    <row r="354" spans="1:12" ht="15" customHeight="1" hidden="1" outlineLevel="1">
      <c r="A354" s="13"/>
      <c r="B354" s="13"/>
      <c r="C354" s="22" t="s">
        <v>22</v>
      </c>
      <c r="D354" s="48"/>
      <c r="E354" s="48"/>
      <c r="F354" s="37"/>
      <c r="G354" s="37"/>
      <c r="H354" s="36"/>
      <c r="I354" s="36"/>
      <c r="J354" s="36"/>
      <c r="K354" s="36"/>
      <c r="L354" s="36"/>
    </row>
    <row r="355" spans="1:12" ht="15" customHeight="1">
      <c r="A355" s="13">
        <v>7</v>
      </c>
      <c r="B355" s="13" t="s">
        <v>295</v>
      </c>
      <c r="C355" s="31" t="s">
        <v>296</v>
      </c>
      <c r="D355" s="48"/>
      <c r="E355" s="48"/>
      <c r="F355" s="37">
        <v>2014</v>
      </c>
      <c r="G355" s="37">
        <v>2014</v>
      </c>
      <c r="H355" s="36">
        <f>SUM(H356:H358)</f>
        <v>8442</v>
      </c>
      <c r="I355" s="36">
        <f>SUM(I356:I358)</f>
        <v>8000</v>
      </c>
      <c r="J355" s="36">
        <f>SUM(J356:J358)</f>
        <v>0</v>
      </c>
      <c r="K355" s="36">
        <f>SUM(K356:K358)</f>
        <v>8000</v>
      </c>
      <c r="L355" s="36">
        <f>SUM(L356:L358)</f>
        <v>0</v>
      </c>
    </row>
    <row r="356" spans="1:12" ht="15" customHeight="1" hidden="1" outlineLevel="1">
      <c r="A356" s="13"/>
      <c r="B356" s="13"/>
      <c r="C356" s="19" t="s">
        <v>20</v>
      </c>
      <c r="D356" s="48"/>
      <c r="E356" s="48"/>
      <c r="F356" s="37"/>
      <c r="G356" s="37"/>
      <c r="H356" s="38">
        <v>8000</v>
      </c>
      <c r="I356" s="38">
        <v>8000</v>
      </c>
      <c r="J356" s="38"/>
      <c r="K356" s="38">
        <v>8000</v>
      </c>
      <c r="L356" s="38"/>
    </row>
    <row r="357" spans="1:12" ht="15" customHeight="1" hidden="1" outlineLevel="1">
      <c r="A357" s="13"/>
      <c r="B357" s="13"/>
      <c r="C357" s="22" t="s">
        <v>21</v>
      </c>
      <c r="D357" s="48"/>
      <c r="E357" s="48"/>
      <c r="F357" s="37"/>
      <c r="G357" s="37"/>
      <c r="H357" s="38">
        <v>442</v>
      </c>
      <c r="I357" s="38">
        <v>0</v>
      </c>
      <c r="J357" s="38">
        <v>0</v>
      </c>
      <c r="K357" s="38"/>
      <c r="L357" s="38">
        <v>0</v>
      </c>
    </row>
    <row r="358" spans="1:12" ht="15" customHeight="1" hidden="1" outlineLevel="1">
      <c r="A358" s="13"/>
      <c r="B358" s="13"/>
      <c r="C358" s="22" t="s">
        <v>22</v>
      </c>
      <c r="D358" s="48"/>
      <c r="E358" s="48"/>
      <c r="F358" s="37"/>
      <c r="G358" s="37"/>
      <c r="H358" s="36"/>
      <c r="I358" s="36"/>
      <c r="J358" s="36"/>
      <c r="K358" s="36"/>
      <c r="L358" s="36"/>
    </row>
    <row r="359" spans="1:12" ht="26.25" customHeight="1">
      <c r="A359" s="13">
        <v>8</v>
      </c>
      <c r="B359" s="13" t="s">
        <v>297</v>
      </c>
      <c r="C359" s="31" t="s">
        <v>298</v>
      </c>
      <c r="D359" s="48"/>
      <c r="E359" s="48"/>
      <c r="F359" s="37">
        <v>2014</v>
      </c>
      <c r="G359" s="37">
        <v>2013</v>
      </c>
      <c r="H359" s="36">
        <v>8635.593</v>
      </c>
      <c r="I359" s="36">
        <v>8600</v>
      </c>
      <c r="J359" s="36">
        <v>600</v>
      </c>
      <c r="K359" s="36">
        <v>8000</v>
      </c>
      <c r="L359" s="36">
        <f>SUM(L360:L362)</f>
        <v>0</v>
      </c>
    </row>
    <row r="360" spans="1:12" ht="15" customHeight="1" hidden="1" outlineLevel="1">
      <c r="A360" s="13"/>
      <c r="B360" s="13"/>
      <c r="C360" s="19" t="s">
        <v>20</v>
      </c>
      <c r="D360" s="48"/>
      <c r="E360" s="48"/>
      <c r="F360" s="37"/>
      <c r="G360" s="37"/>
      <c r="H360" s="38">
        <v>0</v>
      </c>
      <c r="I360" s="38">
        <v>0</v>
      </c>
      <c r="J360" s="38">
        <v>0</v>
      </c>
      <c r="K360" s="38">
        <v>0</v>
      </c>
      <c r="L360" s="38"/>
    </row>
    <row r="361" spans="1:12" ht="15" customHeight="1" hidden="1" outlineLevel="1">
      <c r="A361" s="13"/>
      <c r="B361" s="13"/>
      <c r="C361" s="22" t="s">
        <v>21</v>
      </c>
      <c r="D361" s="48"/>
      <c r="E361" s="48"/>
      <c r="F361" s="37"/>
      <c r="G361" s="37"/>
      <c r="H361" s="38">
        <v>0</v>
      </c>
      <c r="I361" s="38">
        <v>0</v>
      </c>
      <c r="J361" s="38">
        <v>0</v>
      </c>
      <c r="K361" s="38"/>
      <c r="L361" s="38">
        <v>0</v>
      </c>
    </row>
    <row r="362" spans="1:12" ht="15" customHeight="1" hidden="1" outlineLevel="1">
      <c r="A362" s="13"/>
      <c r="B362" s="13"/>
      <c r="C362" s="22" t="s">
        <v>22</v>
      </c>
      <c r="D362" s="48"/>
      <c r="E362" s="48"/>
      <c r="F362" s="37"/>
      <c r="G362" s="37"/>
      <c r="H362" s="36"/>
      <c r="I362" s="36"/>
      <c r="J362" s="36"/>
      <c r="K362" s="36"/>
      <c r="L362" s="36"/>
    </row>
    <row r="363" spans="1:12" ht="15" customHeight="1">
      <c r="A363" s="13">
        <v>9</v>
      </c>
      <c r="B363" s="13" t="s">
        <v>299</v>
      </c>
      <c r="C363" s="31" t="s">
        <v>300</v>
      </c>
      <c r="D363" s="48"/>
      <c r="E363" s="48"/>
      <c r="F363" s="37">
        <v>2015</v>
      </c>
      <c r="G363" s="37">
        <v>2015</v>
      </c>
      <c r="H363" s="36">
        <f>SUM(H364:H366)</f>
        <v>8442</v>
      </c>
      <c r="I363" s="36">
        <v>8000</v>
      </c>
      <c r="J363" s="36">
        <v>0</v>
      </c>
      <c r="K363" s="36">
        <f>SUM(K364:K366)</f>
        <v>0</v>
      </c>
      <c r="L363" s="36">
        <f>SUM(L364:L366)</f>
        <v>8000</v>
      </c>
    </row>
    <row r="364" spans="1:12" ht="15" customHeight="1" hidden="1" outlineLevel="1">
      <c r="A364" s="13"/>
      <c r="B364" s="13"/>
      <c r="C364" s="19" t="s">
        <v>20</v>
      </c>
      <c r="D364" s="48"/>
      <c r="E364" s="48"/>
      <c r="F364" s="37"/>
      <c r="G364" s="37"/>
      <c r="H364" s="38">
        <v>8000</v>
      </c>
      <c r="I364" s="38">
        <v>8000</v>
      </c>
      <c r="J364" s="38"/>
      <c r="K364" s="38">
        <v>0</v>
      </c>
      <c r="L364" s="38">
        <v>8000</v>
      </c>
    </row>
    <row r="365" spans="1:12" ht="15" customHeight="1" hidden="1" outlineLevel="1">
      <c r="A365" s="13"/>
      <c r="B365" s="13"/>
      <c r="C365" s="22" t="s">
        <v>21</v>
      </c>
      <c r="D365" s="48"/>
      <c r="E365" s="48"/>
      <c r="F365" s="37"/>
      <c r="G365" s="37"/>
      <c r="H365" s="38">
        <v>442</v>
      </c>
      <c r="I365" s="38">
        <v>400</v>
      </c>
      <c r="J365" s="38">
        <v>400</v>
      </c>
      <c r="K365" s="38"/>
      <c r="L365" s="38">
        <v>0</v>
      </c>
    </row>
    <row r="366" spans="1:12" ht="15" customHeight="1" hidden="1" outlineLevel="1">
      <c r="A366" s="13"/>
      <c r="B366" s="13"/>
      <c r="C366" s="22" t="s">
        <v>22</v>
      </c>
      <c r="D366" s="48"/>
      <c r="E366" s="48"/>
      <c r="F366" s="37"/>
      <c r="G366" s="37"/>
      <c r="H366" s="36"/>
      <c r="I366" s="36"/>
      <c r="J366" s="36"/>
      <c r="K366" s="36"/>
      <c r="L366" s="36"/>
    </row>
    <row r="367" spans="1:12" ht="15" customHeight="1">
      <c r="A367" s="13">
        <v>10</v>
      </c>
      <c r="B367" s="13" t="s">
        <v>301</v>
      </c>
      <c r="C367" s="31" t="s">
        <v>302</v>
      </c>
      <c r="D367" s="48"/>
      <c r="E367" s="48"/>
      <c r="F367" s="37">
        <v>2015</v>
      </c>
      <c r="G367" s="37">
        <v>2015</v>
      </c>
      <c r="H367" s="36">
        <f>SUM(H368:H370)</f>
        <v>8442</v>
      </c>
      <c r="I367" s="36">
        <f>SUM(I368:I370)</f>
        <v>8000</v>
      </c>
      <c r="J367" s="36">
        <f>SUM(J368:J370)</f>
        <v>0</v>
      </c>
      <c r="K367" s="36">
        <f>SUM(K368:K370)</f>
        <v>0</v>
      </c>
      <c r="L367" s="36">
        <f>SUM(L368:L370)</f>
        <v>8000</v>
      </c>
    </row>
    <row r="368" spans="1:12" ht="15" customHeight="1" hidden="1" outlineLevel="1">
      <c r="A368" s="13"/>
      <c r="B368" s="13"/>
      <c r="C368" s="19" t="s">
        <v>20</v>
      </c>
      <c r="D368" s="48"/>
      <c r="E368" s="48"/>
      <c r="F368" s="37"/>
      <c r="G368" s="37"/>
      <c r="H368" s="38">
        <v>8000</v>
      </c>
      <c r="I368" s="38">
        <v>8000</v>
      </c>
      <c r="J368" s="38"/>
      <c r="K368" s="38">
        <v>0</v>
      </c>
      <c r="L368" s="38">
        <v>8000</v>
      </c>
    </row>
    <row r="369" spans="1:12" ht="15" customHeight="1" hidden="1" outlineLevel="1">
      <c r="A369" s="13"/>
      <c r="B369" s="13"/>
      <c r="C369" s="22" t="s">
        <v>21</v>
      </c>
      <c r="D369" s="48"/>
      <c r="E369" s="48"/>
      <c r="F369" s="37"/>
      <c r="G369" s="37"/>
      <c r="H369" s="38">
        <v>442</v>
      </c>
      <c r="I369" s="38">
        <v>0</v>
      </c>
      <c r="J369" s="38">
        <v>0</v>
      </c>
      <c r="K369" s="38"/>
      <c r="L369" s="38">
        <v>0</v>
      </c>
    </row>
    <row r="370" spans="1:12" ht="15" customHeight="1" hidden="1" outlineLevel="1">
      <c r="A370" s="13"/>
      <c r="B370" s="13"/>
      <c r="C370" s="22" t="s">
        <v>22</v>
      </c>
      <c r="D370" s="48"/>
      <c r="E370" s="48"/>
      <c r="F370" s="37"/>
      <c r="G370" s="37"/>
      <c r="H370" s="36"/>
      <c r="I370" s="36"/>
      <c r="J370" s="36"/>
      <c r="K370" s="36"/>
      <c r="L370" s="36"/>
    </row>
    <row r="371" spans="1:12" ht="26.25" customHeight="1">
      <c r="A371" s="13">
        <v>11</v>
      </c>
      <c r="B371" s="13" t="s">
        <v>303</v>
      </c>
      <c r="C371" s="31" t="s">
        <v>304</v>
      </c>
      <c r="D371" s="48"/>
      <c r="E371" s="48"/>
      <c r="F371" s="37">
        <v>2013</v>
      </c>
      <c r="G371" s="32" t="s">
        <v>305</v>
      </c>
      <c r="H371" s="36">
        <f>SUM(H372:H374)</f>
        <v>6394.622</v>
      </c>
      <c r="I371" s="36">
        <f>SUM(I372:I374)</f>
        <v>5835.165</v>
      </c>
      <c r="J371" s="36">
        <f>SUM(J372:J374)</f>
        <v>5835.165</v>
      </c>
      <c r="K371" s="36">
        <f>SUM(K372:K374)</f>
        <v>0</v>
      </c>
      <c r="L371" s="36">
        <f>SUM(L372:L374)</f>
        <v>0</v>
      </c>
    </row>
    <row r="372" spans="1:12" ht="15" customHeight="1" hidden="1" outlineLevel="1">
      <c r="A372" s="13"/>
      <c r="B372" s="13"/>
      <c r="C372" s="19" t="s">
        <v>20</v>
      </c>
      <c r="D372" s="48"/>
      <c r="E372" s="48"/>
      <c r="F372" s="37"/>
      <c r="G372" s="37"/>
      <c r="H372" s="38">
        <v>5835.165</v>
      </c>
      <c r="I372" s="38">
        <v>5835.165</v>
      </c>
      <c r="J372" s="38">
        <v>5835.165</v>
      </c>
      <c r="K372" s="36"/>
      <c r="L372" s="36"/>
    </row>
    <row r="373" spans="1:12" ht="15" customHeight="1" hidden="1" outlineLevel="1">
      <c r="A373" s="13"/>
      <c r="B373" s="13"/>
      <c r="C373" s="22" t="s">
        <v>21</v>
      </c>
      <c r="D373" s="48"/>
      <c r="E373" s="48"/>
      <c r="F373" s="37"/>
      <c r="G373" s="37"/>
      <c r="H373" s="38">
        <v>559.457</v>
      </c>
      <c r="I373" s="38"/>
      <c r="J373" s="38"/>
      <c r="K373" s="38"/>
      <c r="L373" s="38"/>
    </row>
    <row r="374" spans="1:12" ht="15" customHeight="1" hidden="1" outlineLevel="1">
      <c r="A374" s="13"/>
      <c r="B374" s="13"/>
      <c r="C374" s="22" t="s">
        <v>22</v>
      </c>
      <c r="D374" s="48"/>
      <c r="E374" s="48"/>
      <c r="F374" s="37"/>
      <c r="G374" s="37"/>
      <c r="H374" s="36"/>
      <c r="I374" s="36"/>
      <c r="J374" s="36"/>
      <c r="K374" s="36"/>
      <c r="L374" s="36"/>
    </row>
    <row r="375" spans="1:12" ht="26.25" customHeight="1">
      <c r="A375" s="13">
        <v>12</v>
      </c>
      <c r="B375" s="13" t="s">
        <v>306</v>
      </c>
      <c r="C375" s="31" t="s">
        <v>307</v>
      </c>
      <c r="D375" s="48"/>
      <c r="E375" s="48"/>
      <c r="F375" s="37">
        <v>2013</v>
      </c>
      <c r="G375" s="37">
        <v>2013</v>
      </c>
      <c r="H375" s="36">
        <f>SUM(H376:H378)</f>
        <v>7670.481</v>
      </c>
      <c r="I375" s="36">
        <f>SUM(I376:I378)</f>
        <v>7300</v>
      </c>
      <c r="J375" s="36">
        <f>SUM(J376:J378)</f>
        <v>7300</v>
      </c>
      <c r="K375" s="36">
        <f>SUM(K376:K378)</f>
        <v>0</v>
      </c>
      <c r="L375" s="36">
        <f>SUM(L376:L378)</f>
        <v>0</v>
      </c>
    </row>
    <row r="376" spans="1:12" ht="15" customHeight="1" hidden="1" outlineLevel="1">
      <c r="A376" s="13"/>
      <c r="B376" s="13"/>
      <c r="C376" s="19" t="s">
        <v>20</v>
      </c>
      <c r="D376" s="48"/>
      <c r="E376" s="48"/>
      <c r="F376" s="37"/>
      <c r="G376" s="37"/>
      <c r="H376" s="38">
        <v>7300</v>
      </c>
      <c r="I376" s="38">
        <v>7300</v>
      </c>
      <c r="J376" s="38">
        <v>7300</v>
      </c>
      <c r="K376" s="36"/>
      <c r="L376" s="36"/>
    </row>
    <row r="377" spans="1:12" ht="15" customHeight="1" hidden="1" outlineLevel="1">
      <c r="A377" s="13"/>
      <c r="B377" s="13"/>
      <c r="C377" s="22" t="s">
        <v>21</v>
      </c>
      <c r="D377" s="48"/>
      <c r="E377" s="48"/>
      <c r="F377" s="37"/>
      <c r="G377" s="37"/>
      <c r="H377" s="38">
        <v>370.481</v>
      </c>
      <c r="I377" s="38"/>
      <c r="J377" s="38"/>
      <c r="K377" s="38"/>
      <c r="L377" s="38"/>
    </row>
    <row r="378" spans="1:12" ht="15" customHeight="1" hidden="1" outlineLevel="1">
      <c r="A378" s="13"/>
      <c r="B378" s="13"/>
      <c r="C378" s="22" t="s">
        <v>22</v>
      </c>
      <c r="D378" s="48"/>
      <c r="E378" s="48"/>
      <c r="F378" s="37"/>
      <c r="G378" s="37"/>
      <c r="H378" s="36"/>
      <c r="I378" s="36"/>
      <c r="J378" s="36"/>
      <c r="K378" s="36"/>
      <c r="L378" s="36"/>
    </row>
    <row r="379" spans="1:12" ht="26.25" customHeight="1">
      <c r="A379" s="13">
        <v>13</v>
      </c>
      <c r="B379" s="13" t="s">
        <v>308</v>
      </c>
      <c r="C379" s="31" t="s">
        <v>309</v>
      </c>
      <c r="D379" s="48"/>
      <c r="E379" s="48"/>
      <c r="F379" s="37">
        <v>2013</v>
      </c>
      <c r="G379" s="37">
        <v>2013</v>
      </c>
      <c r="H379" s="36">
        <f>SUM(H380:H382)</f>
        <v>4747.592</v>
      </c>
      <c r="I379" s="36">
        <f>SUM(I380:I382)</f>
        <v>4194.584</v>
      </c>
      <c r="J379" s="36">
        <f>SUM(J380:J382)</f>
        <v>4194.584</v>
      </c>
      <c r="K379" s="36">
        <f>SUM(K380:K382)</f>
        <v>0</v>
      </c>
      <c r="L379" s="36">
        <f>SUM(L380:L382)</f>
        <v>0</v>
      </c>
    </row>
    <row r="380" spans="1:12" ht="15" customHeight="1" hidden="1" outlineLevel="1">
      <c r="A380" s="13"/>
      <c r="B380" s="13"/>
      <c r="C380" s="19" t="s">
        <v>20</v>
      </c>
      <c r="D380" s="48"/>
      <c r="E380" s="48"/>
      <c r="F380" s="37"/>
      <c r="G380" s="37"/>
      <c r="H380" s="38">
        <v>4194.584</v>
      </c>
      <c r="I380" s="38">
        <v>4194.584</v>
      </c>
      <c r="J380" s="38">
        <v>4194.584</v>
      </c>
      <c r="K380" s="36"/>
      <c r="L380" s="36"/>
    </row>
    <row r="381" spans="1:12" ht="15" customHeight="1" hidden="1" outlineLevel="1">
      <c r="A381" s="13"/>
      <c r="B381" s="13"/>
      <c r="C381" s="22" t="s">
        <v>21</v>
      </c>
      <c r="D381" s="48"/>
      <c r="E381" s="48"/>
      <c r="F381" s="37"/>
      <c r="G381" s="37"/>
      <c r="H381" s="38">
        <v>553.008</v>
      </c>
      <c r="I381" s="38"/>
      <c r="J381" s="38"/>
      <c r="K381" s="38"/>
      <c r="L381" s="38"/>
    </row>
    <row r="382" spans="1:12" ht="15" customHeight="1" hidden="1" outlineLevel="1">
      <c r="A382" s="13"/>
      <c r="B382" s="13"/>
      <c r="C382" s="22" t="s">
        <v>22</v>
      </c>
      <c r="D382" s="48"/>
      <c r="E382" s="48"/>
      <c r="F382" s="37"/>
      <c r="G382" s="37"/>
      <c r="H382" s="36"/>
      <c r="I382" s="36"/>
      <c r="J382" s="36"/>
      <c r="K382" s="36"/>
      <c r="L382" s="36"/>
    </row>
    <row r="383" spans="1:12" ht="26.25" customHeight="1">
      <c r="A383" s="13">
        <v>14</v>
      </c>
      <c r="B383" s="13" t="s">
        <v>310</v>
      </c>
      <c r="C383" s="31" t="s">
        <v>311</v>
      </c>
      <c r="D383" s="48"/>
      <c r="E383" s="48"/>
      <c r="F383" s="37">
        <v>2015</v>
      </c>
      <c r="G383" s="37">
        <v>2015</v>
      </c>
      <c r="H383" s="36">
        <f>SUM(H384:H386)</f>
        <v>8442</v>
      </c>
      <c r="I383" s="36">
        <f>SUM(I384:I386)</f>
        <v>8000</v>
      </c>
      <c r="J383" s="36">
        <f>SUM(J384:J386)</f>
        <v>0</v>
      </c>
      <c r="K383" s="36">
        <f>SUM(K384:K386)</f>
        <v>0</v>
      </c>
      <c r="L383" s="36">
        <f>SUM(L384:L386)</f>
        <v>8000</v>
      </c>
    </row>
    <row r="384" spans="1:12" ht="15" customHeight="1" hidden="1" outlineLevel="1">
      <c r="A384" s="13"/>
      <c r="B384" s="13"/>
      <c r="C384" s="19" t="s">
        <v>20</v>
      </c>
      <c r="D384" s="48"/>
      <c r="E384" s="48"/>
      <c r="F384" s="37"/>
      <c r="G384" s="37"/>
      <c r="H384" s="38">
        <v>8000</v>
      </c>
      <c r="I384" s="38">
        <v>8000</v>
      </c>
      <c r="J384" s="38"/>
      <c r="K384" s="38"/>
      <c r="L384" s="38">
        <v>8000</v>
      </c>
    </row>
    <row r="385" spans="1:12" ht="15" customHeight="1" hidden="1" outlineLevel="1">
      <c r="A385" s="13"/>
      <c r="B385" s="13"/>
      <c r="C385" s="22" t="s">
        <v>21</v>
      </c>
      <c r="D385" s="48"/>
      <c r="E385" s="48"/>
      <c r="F385" s="37"/>
      <c r="G385" s="37"/>
      <c r="H385" s="38">
        <v>442</v>
      </c>
      <c r="I385" s="38"/>
      <c r="J385" s="38"/>
      <c r="K385" s="38"/>
      <c r="L385" s="38">
        <v>0</v>
      </c>
    </row>
    <row r="386" spans="1:12" ht="15" customHeight="1" hidden="1" outlineLevel="1">
      <c r="A386" s="13"/>
      <c r="B386" s="13"/>
      <c r="C386" s="22" t="s">
        <v>22</v>
      </c>
      <c r="D386" s="48"/>
      <c r="E386" s="48"/>
      <c r="F386" s="37"/>
      <c r="G386" s="37"/>
      <c r="H386" s="36"/>
      <c r="I386" s="36"/>
      <c r="J386" s="36"/>
      <c r="K386" s="36"/>
      <c r="L386" s="36"/>
    </row>
    <row r="387" spans="1:12" ht="15" customHeight="1">
      <c r="A387" s="13">
        <v>15</v>
      </c>
      <c r="B387" s="13" t="s">
        <v>312</v>
      </c>
      <c r="C387" s="31" t="s">
        <v>313</v>
      </c>
      <c r="D387" s="48"/>
      <c r="E387" s="48"/>
      <c r="F387" s="37">
        <v>2015</v>
      </c>
      <c r="G387" s="37">
        <v>2015</v>
      </c>
      <c r="H387" s="36">
        <f>SUM(H388:H390)</f>
        <v>8442</v>
      </c>
      <c r="I387" s="36">
        <f>SUM(I388:I390)</f>
        <v>8000</v>
      </c>
      <c r="J387" s="36">
        <f>SUM(J388:J390)</f>
        <v>0</v>
      </c>
      <c r="K387" s="36">
        <f>SUM(K388:K390)</f>
        <v>0</v>
      </c>
      <c r="L387" s="36">
        <f>SUM(L388:L390)</f>
        <v>8000</v>
      </c>
    </row>
    <row r="388" spans="1:12" ht="15" customHeight="1" hidden="1" outlineLevel="1">
      <c r="A388" s="13"/>
      <c r="B388" s="13"/>
      <c r="C388" s="19" t="s">
        <v>20</v>
      </c>
      <c r="D388" s="48"/>
      <c r="E388" s="48"/>
      <c r="F388" s="37"/>
      <c r="G388" s="37"/>
      <c r="H388" s="38">
        <v>8000</v>
      </c>
      <c r="I388" s="38">
        <v>8000</v>
      </c>
      <c r="J388" s="38"/>
      <c r="K388" s="38"/>
      <c r="L388" s="38">
        <v>8000</v>
      </c>
    </row>
    <row r="389" spans="1:12" ht="15" customHeight="1" hidden="1" outlineLevel="1">
      <c r="A389" s="13"/>
      <c r="B389" s="13"/>
      <c r="C389" s="22" t="s">
        <v>21</v>
      </c>
      <c r="D389" s="48"/>
      <c r="E389" s="48"/>
      <c r="F389" s="37"/>
      <c r="G389" s="37"/>
      <c r="H389" s="38">
        <v>442</v>
      </c>
      <c r="I389" s="38"/>
      <c r="J389" s="38"/>
      <c r="K389" s="38"/>
      <c r="L389" s="38">
        <v>0</v>
      </c>
    </row>
    <row r="390" spans="1:12" ht="15" customHeight="1" hidden="1" outlineLevel="1">
      <c r="A390" s="13"/>
      <c r="B390" s="13"/>
      <c r="C390" s="22" t="s">
        <v>22</v>
      </c>
      <c r="D390" s="48"/>
      <c r="E390" s="48"/>
      <c r="F390" s="37"/>
      <c r="G390" s="37"/>
      <c r="H390" s="36"/>
      <c r="I390" s="36"/>
      <c r="J390" s="36"/>
      <c r="K390" s="36"/>
      <c r="L390" s="36"/>
    </row>
    <row r="391" spans="1:12" ht="15" customHeight="1">
      <c r="A391" s="13">
        <v>16</v>
      </c>
      <c r="B391" s="13" t="s">
        <v>314</v>
      </c>
      <c r="C391" s="31" t="s">
        <v>315</v>
      </c>
      <c r="D391" s="48"/>
      <c r="E391" s="48"/>
      <c r="F391" s="37">
        <v>2014</v>
      </c>
      <c r="G391" s="37">
        <v>2014</v>
      </c>
      <c r="H391" s="36">
        <f>SUM(H392:H394)</f>
        <v>8641.357</v>
      </c>
      <c r="I391" s="36">
        <f>SUM(I392:I394)</f>
        <v>8600</v>
      </c>
      <c r="J391" s="36">
        <f>SUM(J392:J394)</f>
        <v>600</v>
      </c>
      <c r="K391" s="36">
        <f>SUM(K392:K394)</f>
        <v>8000</v>
      </c>
      <c r="L391" s="36">
        <f>SUM(L392:L394)</f>
        <v>0</v>
      </c>
    </row>
    <row r="392" spans="1:12" ht="15" customHeight="1" hidden="1" outlineLevel="1">
      <c r="A392" s="13"/>
      <c r="B392" s="13"/>
      <c r="C392" s="19" t="s">
        <v>20</v>
      </c>
      <c r="D392" s="48"/>
      <c r="E392" s="48"/>
      <c r="F392" s="37"/>
      <c r="G392" s="37"/>
      <c r="H392" s="38">
        <v>8000</v>
      </c>
      <c r="I392" s="38">
        <v>8000</v>
      </c>
      <c r="J392" s="38"/>
      <c r="K392" s="38">
        <v>8000</v>
      </c>
      <c r="L392" s="38"/>
    </row>
    <row r="393" spans="1:12" ht="15" customHeight="1" hidden="1" outlineLevel="1">
      <c r="A393" s="13"/>
      <c r="B393" s="13"/>
      <c r="C393" s="22" t="s">
        <v>21</v>
      </c>
      <c r="D393" s="48"/>
      <c r="E393" s="48"/>
      <c r="F393" s="37"/>
      <c r="G393" s="37"/>
      <c r="H393" s="38">
        <v>641.357</v>
      </c>
      <c r="I393" s="38">
        <v>600</v>
      </c>
      <c r="J393" s="38">
        <v>600</v>
      </c>
      <c r="K393" s="38"/>
      <c r="L393" s="38">
        <v>0</v>
      </c>
    </row>
    <row r="394" spans="1:12" ht="15" customHeight="1" hidden="1" outlineLevel="1">
      <c r="A394" s="13"/>
      <c r="B394" s="13"/>
      <c r="C394" s="22" t="s">
        <v>22</v>
      </c>
      <c r="D394" s="48"/>
      <c r="E394" s="48"/>
      <c r="F394" s="37"/>
      <c r="G394" s="37"/>
      <c r="H394" s="36"/>
      <c r="I394" s="36"/>
      <c r="J394" s="36"/>
      <c r="K394" s="36"/>
      <c r="L394" s="36"/>
    </row>
    <row r="395" spans="1:12" ht="15" customHeight="1">
      <c r="A395" s="13">
        <v>17</v>
      </c>
      <c r="B395" s="13" t="s">
        <v>316</v>
      </c>
      <c r="C395" s="31" t="s">
        <v>317</v>
      </c>
      <c r="D395" s="48"/>
      <c r="E395" s="48"/>
      <c r="F395" s="37"/>
      <c r="G395" s="37">
        <v>2013</v>
      </c>
      <c r="H395" s="36"/>
      <c r="I395" s="36"/>
      <c r="J395" s="36">
        <f>SUM(J396:J398)</f>
        <v>200</v>
      </c>
      <c r="K395" s="36">
        <f>SUM(K396:K398)</f>
        <v>0</v>
      </c>
      <c r="L395" s="36">
        <f>SUM(L396:L398)</f>
        <v>0</v>
      </c>
    </row>
    <row r="396" spans="1:12" ht="15" customHeight="1" hidden="1" outlineLevel="1">
      <c r="A396" s="62"/>
      <c r="B396" s="62"/>
      <c r="C396" s="63" t="s">
        <v>20</v>
      </c>
      <c r="D396" s="64"/>
      <c r="E396" s="64"/>
      <c r="F396" s="65"/>
      <c r="G396" s="66"/>
      <c r="H396" s="67">
        <v>0</v>
      </c>
      <c r="I396" s="67">
        <v>0</v>
      </c>
      <c r="J396" s="67"/>
      <c r="K396" s="68"/>
      <c r="L396" s="68"/>
    </row>
    <row r="397" spans="1:12" ht="15" customHeight="1" hidden="1" outlineLevel="1">
      <c r="A397" s="69"/>
      <c r="B397" s="69"/>
      <c r="C397" s="70" t="s">
        <v>21</v>
      </c>
      <c r="D397" s="71"/>
      <c r="E397" s="71"/>
      <c r="F397" s="72"/>
      <c r="G397" s="73"/>
      <c r="H397" s="74">
        <v>0</v>
      </c>
      <c r="I397" s="74"/>
      <c r="J397" s="74">
        <v>200</v>
      </c>
      <c r="K397" s="74">
        <v>0</v>
      </c>
      <c r="L397" s="74">
        <v>0</v>
      </c>
    </row>
    <row r="398" spans="1:12" ht="15" customHeight="1" hidden="1" outlineLevel="1">
      <c r="A398" s="69"/>
      <c r="B398" s="69"/>
      <c r="C398" s="70" t="s">
        <v>22</v>
      </c>
      <c r="D398" s="71"/>
      <c r="E398" s="71"/>
      <c r="F398" s="72"/>
      <c r="G398" s="73"/>
      <c r="H398" s="75"/>
      <c r="I398" s="75"/>
      <c r="J398" s="75"/>
      <c r="K398" s="75"/>
      <c r="L398" s="75"/>
    </row>
    <row r="399" ht="15" customHeight="1">
      <c r="L399" s="76" t="s">
        <v>318</v>
      </c>
    </row>
  </sheetData>
  <sheetProtection selectLockedCells="1" selectUnlockedCells="1"/>
  <mergeCells count="12">
    <mergeCell ref="A1:L1"/>
    <mergeCell ref="K2:L2"/>
    <mergeCell ref="A3:L3"/>
    <mergeCell ref="A5:A6"/>
    <mergeCell ref="B5:B6"/>
    <mergeCell ref="C5:C6"/>
    <mergeCell ref="D5:D6"/>
    <mergeCell ref="E5:E6"/>
    <mergeCell ref="F5:F6"/>
    <mergeCell ref="G5:G6"/>
    <mergeCell ref="H5:I5"/>
    <mergeCell ref="J5:L5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Lubov Matveeva</cp:lastModifiedBy>
  <cp:lastPrinted>2013-07-15T12:11:00Z</cp:lastPrinted>
  <dcterms:created xsi:type="dcterms:W3CDTF">2012-07-16T13:05:06Z</dcterms:created>
  <dcterms:modified xsi:type="dcterms:W3CDTF">2013-07-15T12:12:41Z</dcterms:modified>
  <cp:category/>
  <cp:version/>
  <cp:contentType/>
  <cp:contentStatus/>
  <cp:revision>20</cp:revision>
</cp:coreProperties>
</file>