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18" activeTab="1"/>
  </bookViews>
  <sheets>
    <sheet name="ТАБЛИЦА 6" sheetId="1" r:id="rId1"/>
    <sheet name="ТАБЛИЦА 7" sheetId="2" r:id="rId2"/>
    <sheet name="вносимые изм_передвижки(260)" sheetId="3" r:id="rId3"/>
    <sheet name="вносимые изм._фед. ср-ва" sheetId="4" r:id="rId4"/>
    <sheet name="в тыс. руб." sheetId="5" r:id="rId5"/>
    <sheet name="расшифровка" sheetId="6" r:id="rId6"/>
  </sheets>
  <definedNames>
    <definedName name="_xlnm.Print_Area" localSheetId="0">'ТАБЛИЦА 6'!$A$1:$R$105</definedName>
    <definedName name="_xlnm._FilterDatabase" localSheetId="0" hidden="1">'ТАБЛИЦА 6'!$A$12:$AY$109</definedName>
    <definedName name="_xlnm.Print_Area" localSheetId="1">'ТАБЛИЦА 7'!$A$1:$F$281</definedName>
    <definedName name="_xlnm._FilterDatabase" localSheetId="4" hidden="1">'в тыс. руб.'!$A$12:$L$189</definedName>
    <definedName name="_xlnm._FilterDatabase" localSheetId="3" hidden="1">'вносимые изм._фед. ср-ва'!$A$10:$AD$21</definedName>
    <definedName name="_xlnm.Print_Area" localSheetId="2">'вносимые изм_передвижки(260)'!$A$1:$K$133</definedName>
    <definedName name="Excel_BuiltIn__FilterDatabase" localSheetId="1">'ТАБЛИЦА 7'!#REF!</definedName>
    <definedName name="APPT" localSheetId="3">'вносимые изм._фед. ср-ва'!$A$18</definedName>
    <definedName name="FIO" localSheetId="3">'вносимые изм._фед. ср-ва'!$F$18</definedName>
    <definedName name="SIGN" localSheetId="3">'вносимые изм._фед. ср-ва'!$A$18:$F$19</definedName>
    <definedName name="APPT" localSheetId="4">'в тыс. руб.'!$A$19</definedName>
    <definedName name="FIO" localSheetId="4">'в тыс. руб.'!$F$19</definedName>
    <definedName name="SIGN" localSheetId="4">'в тыс. руб.'!$A$19:$H$20</definedName>
    <definedName name="APPT" localSheetId="5">'расшифровка'!$A$19</definedName>
    <definedName name="FIO" localSheetId="5">'расшифровка'!$F$19</definedName>
    <definedName name="SIGN" localSheetId="5">'расшифровка'!$A$19:$H$20</definedName>
  </definedNames>
  <calcPr fullCalcOnLoad="1"/>
</workbook>
</file>

<file path=xl/sharedStrings.xml><?xml version="1.0" encoding="utf-8"?>
<sst xmlns="http://schemas.openxmlformats.org/spreadsheetml/2006/main" count="4145" uniqueCount="778">
  <si>
    <t>6 таблица</t>
  </si>
  <si>
    <t>Канму уджтас олöмö пöртöм Коми Республикаса республиканскöй сьöмкуд тшöт весьтö сьöмöн могмöдöм (федеральнöй сьöмкудйысь сьöм тöд вылö босьтöмöн)</t>
  </si>
  <si>
    <t>Статус</t>
  </si>
  <si>
    <t xml:space="preserve">Канму уджтаслöн, Канму уджтасса уджтасувлöн, шöр  
мероприятиелöн ним       </t>
  </si>
  <si>
    <t xml:space="preserve">Кывкутысь збыльмöдысь, öтув збыльмöдысьяс </t>
  </si>
  <si>
    <t xml:space="preserve">Код бюджетной классификации </t>
  </si>
  <si>
    <t>Рöскод (сюрс шайт), во</t>
  </si>
  <si>
    <t>ГРБС</t>
  </si>
  <si>
    <t>КФСР</t>
  </si>
  <si>
    <t xml:space="preserve">КЦСР  </t>
  </si>
  <si>
    <t xml:space="preserve">КВР </t>
  </si>
  <si>
    <t>2013 во (очередной во) старое</t>
  </si>
  <si>
    <t>2013 во (очередной во) 
под первонач. бюджет МЗ РК</t>
  </si>
  <si>
    <t>2013 во (мунан во)</t>
  </si>
  <si>
    <t>отклонения</t>
  </si>
  <si>
    <t>в т.ч. отклонения по коду 260</t>
  </si>
  <si>
    <t>2014 во (первый во планового периода) старое</t>
  </si>
  <si>
    <t>2014 во (планöвöй кадколастлöн медводдза во)</t>
  </si>
  <si>
    <t>2015 во (второй во планового периода) старое</t>
  </si>
  <si>
    <t>2015 во (планöвöй кадколастлöн мöд кадколаст)</t>
  </si>
  <si>
    <t>ИТОГО старое</t>
  </si>
  <si>
    <t>СТАВЫС</t>
  </si>
  <si>
    <t>проверка</t>
  </si>
  <si>
    <t xml:space="preserve">Коми Республикаса канму уджтас </t>
  </si>
  <si>
    <t xml:space="preserve">Коми Республикаса йöзлысь дзоньвидзалун видзöм сöвмöдöм </t>
  </si>
  <si>
    <t>ставыс</t>
  </si>
  <si>
    <t xml:space="preserve"> Х</t>
  </si>
  <si>
    <t xml:space="preserve"> Коми Республикаса йöзлысь дзоньвидзалун видзан министерство</t>
  </si>
  <si>
    <t>Коми Республикаса архитектура, стрöитчöм да коммунальнöй овмöс министерство</t>
  </si>
  <si>
    <t xml:space="preserve">1 уджтасув </t>
  </si>
  <si>
    <t>Коми Республика мутасын гражданалы дон босьттöг медицина отсöг сетöм вылö канму гарантияясöн могмöдöм</t>
  </si>
  <si>
    <t>Х</t>
  </si>
  <si>
    <t>Коми Республикаса йöзлысь дзоньвидзалун видзан министерство</t>
  </si>
  <si>
    <t xml:space="preserve">1.1 мог. </t>
  </si>
  <si>
    <t xml:space="preserve"> Гражданалысь гаранитируйтöм мында да качествоа медицина отсöг дон босьттöг оланподула инöд збыльмöдöмлысь öтувъя механизм лöсьöдöм </t>
  </si>
  <si>
    <t>Шöр мероприятиеяс</t>
  </si>
  <si>
    <t xml:space="preserve">Коми Республика мутасын гражданалы дон босьттöг медицина отсöг сетöм вылö канму гарантияяслöн мутасса уджтас серти  медицина отсöг сетöм </t>
  </si>
  <si>
    <t>Кывкутысь збыльмöдысь:      Коми Республикаса йöзлысь дзоньвидзалун видзан министерство</t>
  </si>
  <si>
    <t>0901,
0902,
0903,
0909</t>
  </si>
  <si>
    <t>0960200,
4709900,
4719900,
4769900,
4859700,
5051702,
7710100</t>
  </si>
  <si>
    <t>242,
560,
580,
611,
621</t>
  </si>
  <si>
    <t>010101</t>
  </si>
  <si>
    <t xml:space="preserve">Йöзлы медицина отсöг котыртöм бурмöдöм (амбулаторнöй, стационарнöй  медицина отсöг, став сикас лунся стационаръясын медицина отсöг, регыдъя  медицина отсöг) 
</t>
  </si>
  <si>
    <t>Кывкутысь збыльмöдысь:     Коми Республикаса йöзлысь дзоньвидзалун видзан министерство</t>
  </si>
  <si>
    <t>010102</t>
  </si>
  <si>
    <t xml:space="preserve">1.2 мог. </t>
  </si>
  <si>
    <t xml:space="preserve">Карса да сиктса йöзлы медводдза медико-санитарнöй отсöг сетöмлысь котыртан механизмъяс бурмöдöм </t>
  </si>
  <si>
    <t>Участкöвöй служба,  öтувъя практикаа врачьяслысь институт, домовöй овмöсъяс сöвмöдöм</t>
  </si>
  <si>
    <t>0902</t>
  </si>
  <si>
    <t>4719900,
4789900</t>
  </si>
  <si>
    <t>010103</t>
  </si>
  <si>
    <t>Сиктъясын да каръясын олысь пациентъяслысь, кодъяслы колö медицина отсöг, ветлан туйяс лöсьöдöм медицина отсöг сетан тшупöдъяс тöд вылö босьтöмöн</t>
  </si>
  <si>
    <t>010104</t>
  </si>
  <si>
    <t>Сестринскöй дöзьöрса койкаяслысь удж могмöдöм</t>
  </si>
  <si>
    <t>0901</t>
  </si>
  <si>
    <t>010105</t>
  </si>
  <si>
    <t xml:space="preserve">1.3 мог. </t>
  </si>
  <si>
    <t>Йöзлысь дзоньвидзалун видзан учреждениеяс дугдывтöг уджöдöм могысь условиеяс лöсьöдöм</t>
  </si>
  <si>
    <t>854</t>
  </si>
  <si>
    <t xml:space="preserve">Медицина отсöг сетысь, сы лыдын донор вир да сылысь компонентъяс заптысь, переработайтысь, видзысь да юклысь, йöзлысь дзоньвидзалун видзан учреждениеяслысь удж могмöдан учреждениеяслысь (юкöдъяслысь, учреждениеса службаяслысь) удж бурмöдöм </t>
  </si>
  <si>
    <t>0901,
0906,
0909</t>
  </si>
  <si>
    <t>4699900,
4709900,
4729900</t>
  </si>
  <si>
    <t>611,
612</t>
  </si>
  <si>
    <t>010106</t>
  </si>
  <si>
    <t xml:space="preserve">Дöзьöр органъяслöн предписаниеяслысь мониторинг нуöдöм, медым найöс ас кадö бырöдны да окталуна вöдитчыны сьöмöн, дöзьöр органъяслысь предписаниеяс бырöдöм бöрся видзöдöм </t>
  </si>
  <si>
    <t xml:space="preserve">Кывкутысь збыльмöдысь:     Коми Республикаса йöзлысь дзоньвидзалун видзан министерство </t>
  </si>
  <si>
    <t>0901,
0902,
0904,
0905,
0906,
0909</t>
  </si>
  <si>
    <t>0960100,
4699900,
4709900,
4719900,
4729900,
4739900,
4749900,
4769900,
4779900,
4856300,
4869900</t>
  </si>
  <si>
    <t xml:space="preserve">244,
612,
622   </t>
  </si>
  <si>
    <t>010107</t>
  </si>
  <si>
    <t xml:space="preserve">Йöзлысь дзоньвидзалун видзан объектъяс стрöитöм да выльмöдöм </t>
  </si>
  <si>
    <t>Кывкутысь збыльмöдысь:     Коми Республикаса йöзлысь дзоньвидзалун видзан министерство                                                                                                             Ӧтув збыльмöдысь:  Коми Республикаса архитектура, стрöитчöм да коммунальнöй овмöс министерство</t>
  </si>
  <si>
    <t>0901,
0902,
0905</t>
  </si>
  <si>
    <t>1020101</t>
  </si>
  <si>
    <t>010108</t>
  </si>
  <si>
    <t xml:space="preserve">Йöзлысь дзоньвидзалун видзöмын инвестиция сьöм кыскöмöн проектъяс збыльмöдöм кузя Коми Республикаса олöмö пöртысь органъяслöн ведомствокостса öтув удж бурмöдöм </t>
  </si>
  <si>
    <t>010109</t>
  </si>
  <si>
    <t xml:space="preserve">Медицина отсöг сетан пöрадокъяс да стандартъяс збыльмöдöм могысь колана оборудованиеын коланлунлысь мониторинг котыртöм да  йöзлысь дзоньвидзалун видзан учреждениеяслы сiйöс ньöбöмын  первоочередносьт урчитöм,  оборудование ньöбан процедураяс нуöдöм котыртöм да на бöрся видзöдöм </t>
  </si>
  <si>
    <t>0901,
0902,
0905,
0909</t>
  </si>
  <si>
    <t>0960100,
4699900,
4709900,
4719900,
4739900,
4769900,
4857700</t>
  </si>
  <si>
    <t>244,
612,
622</t>
  </si>
  <si>
    <t>010110</t>
  </si>
  <si>
    <t xml:space="preserve"> -2 189,04 на университет (688 969,7)
БЫЛО 711 969,7</t>
  </si>
  <si>
    <t xml:space="preserve">Оборудованиеöн торъя мога да окталуна вöдитчöм кузя мониторинг бурмöдöм, оборудовние гарантия дырйи да гарантия бöрын могмöдöм бöрся видзöдöм </t>
  </si>
  <si>
    <t>010111</t>
  </si>
  <si>
    <t xml:space="preserve">1.4 мог. </t>
  </si>
  <si>
    <t>Йöзлысь дзоньвидзалун видзан учреждениеяслысь вез да йöзлысь дзоньвидзалун видзан учреждениеяслысь койка фондса тэчас лöсьыдджыкöн вöчöм</t>
  </si>
  <si>
    <t>Медицина учреждениеяслысь вез сöвмöдöм дiнмуса йöзлöн коланлун серти сылысь морт лыд да овмöдчöмлöн аслыспöлöслун тöд вылö босьтöмöн</t>
  </si>
  <si>
    <t>010112</t>
  </si>
  <si>
    <t>Нозологияяс дырйи, мый понда медся ёна кулöны да висьмöны йöз, йöзöс стационарнöй медицина отсöгöн  могмöдöм могысь койка фонд выльмöдöм</t>
  </si>
  <si>
    <t>010113</t>
  </si>
  <si>
    <t xml:space="preserve">1.5 мог. </t>
  </si>
  <si>
    <t xml:space="preserve">Торъя категорияа гражданаöс, кодъяслöн эм лекарствоöн кокньöда могмöдöм вылö инöд, могмöдöм бурмöдöм </t>
  </si>
  <si>
    <t>`Шöр мероприятиеяс</t>
  </si>
  <si>
    <t>Торъя категорияа гражданаöс лекарствоöн могмöдöмлысь мониторинг бурмöдöм могысь уджтасса прöдукт лöсьöдöм да пыртöм</t>
  </si>
  <si>
    <t>010114</t>
  </si>
  <si>
    <t>Коми Республикаса аптека везйын лекарствояс юклöм да выльысь юклöм кузя уполномоченнöй фарморганизациякöд öтувъя логистика удж бурмöдöм</t>
  </si>
  <si>
    <t>010115</t>
  </si>
  <si>
    <t xml:space="preserve">Кокньöда да дон босьттöг лекарствоа отсöг сетан тöлка модельяс пыртöм </t>
  </si>
  <si>
    <t>010116</t>
  </si>
  <si>
    <t xml:space="preserve">"Медицина    промышленносьт сöвмöдöмлы канмусянь    отсöг да  йöзöс да йöзлысь дзоньвидзалун видзан учреждениеяс лекарствоясöн да медицина тöдчанлуна изделиеясöн могмöдöм бурмöдöм йылысь" Россия Федерацияса Веськöдлан котырлöн 1994 во сора тöлысь 30 лунся 890 №-а шуöм серти Коми Республикаса йöзöс лекарствоясöн кокньöда могмöдöмысь рöскод сьöмöн могмöдöм
</t>
  </si>
  <si>
    <t>010117</t>
  </si>
  <si>
    <t xml:space="preserve"> "Канму социальнöй отсöг йылысь" 1999 во сора тöлысь 17 лунся 178-ФЗ №-а Федеральнöй оланпас серти торъя категорияа гражданаöс лекарствоясöн, медицина тöдчанлуна изделиеясöн, а сiдзжö вермытöм челядьöс торъя бурдöдан сёян-юанöн могмöдöм кузя канмусянь социальнöй отсöг сетöм
</t>
  </si>
  <si>
    <t>5050302,
5202000</t>
  </si>
  <si>
    <t>010118</t>
  </si>
  <si>
    <t>БЫЛО 362 275,3</t>
  </si>
  <si>
    <t>Лекарствояс босьтöм, видзöм да вайöм кузя мероприятиеяс вöчöм</t>
  </si>
  <si>
    <t>0909</t>
  </si>
  <si>
    <t>4859700</t>
  </si>
  <si>
    <t>010119</t>
  </si>
  <si>
    <t>Гражданаöс лекарствоа препаратъясöн могмöдöм кузя котыртан  мероприятиеяс вöчöм</t>
  </si>
  <si>
    <t>4851400</t>
  </si>
  <si>
    <t>010120</t>
  </si>
  <si>
    <t>БЫЛО 9 510,2</t>
  </si>
  <si>
    <t>2 уджтасув</t>
  </si>
  <si>
    <t xml:space="preserve"> Торъя медицина отсöг сöвмöдöм</t>
  </si>
  <si>
    <t xml:space="preserve">2.1 мог. </t>
  </si>
  <si>
    <t xml:space="preserve"> Торъя медицина отсöгöн веськöдлöмлысь окталун кыпöдöм</t>
  </si>
  <si>
    <t xml:space="preserve"> Торъя медицина отсöглöн уна сикас профиль серти юралысь специалистъяслысь уджмогъяс паськöдöм да кывкутöм кыпöдöм</t>
  </si>
  <si>
    <t>010201</t>
  </si>
  <si>
    <t>Высокотехнологичнöй медицина отсöг сетöм</t>
  </si>
  <si>
    <t>4700202,
4700201</t>
  </si>
  <si>
    <t>010202</t>
  </si>
  <si>
    <t xml:space="preserve">Хроническöя висьысьяслысь, сы лыдын кодлы колö торъя высокотехнологичнöй медицина отсöг, регистр нуöдöм бурмöдöм </t>
  </si>
  <si>
    <t>010203</t>
  </si>
  <si>
    <t xml:space="preserve">2.2 мог. </t>
  </si>
  <si>
    <t>Пöрадокъяс да стандартъяс вылö подуласьöмöн торъя медицина отсöг сетiгöн бурдöдан да диагностика удж бурмöдöм</t>
  </si>
  <si>
    <t xml:space="preserve">Социальнöй боксянь тöдчана висьöмъяс дырйи медицина отсöг сетöм: туберкулёз, психическöй да наркология торксьöмъяс, ВИЧ-инфекцияяс, онкология висьöмъяс, вир висьöмъяс да мукöд висьöм  </t>
  </si>
  <si>
    <t>4699900,
4709900,
4719900,
4810400,
4850400,
4851600,
4859700,
9980000</t>
  </si>
  <si>
    <t xml:space="preserve">611,
612,
622                  </t>
  </si>
  <si>
    <t>010204</t>
  </si>
  <si>
    <t>БЫЛО 1 077 873,4</t>
  </si>
  <si>
    <t>РФ йöзлысь дзоньвидзалун видзан да йöзлы отсöг сетан министерствоöн вынсьöдöм медицина отсöг сетан пöрадокъяс да стандартъяс тшупöдöн пыртöм</t>
  </si>
  <si>
    <t>010205</t>
  </si>
  <si>
    <t>Висьысьясöс, кодъяслы колö торъя, сы лыдын высокотехнологнöй медицина отсöг, бöръян ног да ветлан туйяс лöсьöдöм бурмöдöм</t>
  </si>
  <si>
    <t>010206</t>
  </si>
  <si>
    <t xml:space="preserve">Коми Республикаса йöзлысь дзоньвидзалун видзан учреждениеясын санаторнöй да дзоньвидзалун бурдöдан отсöг сетöм котыртöм </t>
  </si>
  <si>
    <t>0905</t>
  </si>
  <si>
    <t>010207</t>
  </si>
  <si>
    <t xml:space="preserve">2.3 мог. </t>
  </si>
  <si>
    <t xml:space="preserve">Мирнöй да военнöй кадö виччысьтöм лоöмторъяс дырйи Коми Республикаса катастрофаяслöн медицина службалысь удж  да медицина отсöг сетöм бурмöдöм </t>
  </si>
  <si>
    <t xml:space="preserve">КР катастрофаяслöн службаöн, Коми Республикаса гражданаöс доръян медицина службаöн веськöдлан органъясöс водзö лöсьыдджыкöн вöчöм, медицина службаса вынъяс да средствояс группировка, кутшöмъяс сетöны медицина отсöг мирнöй да военнöй кадö виччысьтöм лоöмторъяс дырйи, бурмöдöм да могмöдöм </t>
  </si>
  <si>
    <t>010208</t>
  </si>
  <si>
    <t xml:space="preserve">Регыдъя да регыдъя торъя медицина отсöг сетöм могысь авиация средствоясöн вöдитчöм бурмöдöм </t>
  </si>
  <si>
    <t>010209</t>
  </si>
  <si>
    <t>Мирнöй да военнöй кадö виччысьтöм лоöмторъяс дырйи йöзлысь дзоньвидзалун видзан учреждениеяс дугдывтöг уджалöм могысь условиеяс лöсьöдöм</t>
  </si>
  <si>
    <t>111,
112,
244</t>
  </si>
  <si>
    <t>010210</t>
  </si>
  <si>
    <t>«Катастрофаяслöн медицина школа» уджтас серти велöдöм сöвмöдöм да лöсьöдöм</t>
  </si>
  <si>
    <t>010211</t>
  </si>
  <si>
    <t>Коми Республикаын туй вылын безопасносьт ёнмöдöм кузя мероприятиеяс котыртöм</t>
  </si>
  <si>
    <t>Кывкутысь збыльмöдысь: Коми Республикаса йöзлысь дзоньвидзалун видзан министерство</t>
  </si>
  <si>
    <t>010212</t>
  </si>
  <si>
    <t xml:space="preserve">2.4 мог. </t>
  </si>
  <si>
    <t>Йöзлысь дзоньвидзалун видзан учреждениеяслöн инновация да наука уджлы отсалöм</t>
  </si>
  <si>
    <t>Коми Республикаса йöзлысь дзоньвидзалун видзан учреждениеяс уджö öнiя технологияа диагностика да бурдöдöм пыртöм</t>
  </si>
  <si>
    <t>010213</t>
  </si>
  <si>
    <t xml:space="preserve">Коми Республика сайын торъя медицина отсöг, сы лыдын высокотехнологичнöй, сетöм </t>
  </si>
  <si>
    <t>010214</t>
  </si>
  <si>
    <t>Йöзлысь дзоньвидзалун видзан учреждениеяслысь наука боксянь удж сöвмöдöм да йöзлысь дзоньвидзалун видзöмö сылысь бöртасъяс пыртöм</t>
  </si>
  <si>
    <t>010215</t>
  </si>
  <si>
    <t>3 уджтасув</t>
  </si>
  <si>
    <t>Мамлы да челядьлы медицина отсöг сöвмöдöм</t>
  </si>
  <si>
    <t xml:space="preserve">3.1 мог. </t>
  </si>
  <si>
    <t xml:space="preserve">Медицина отсöг бурмöдöм, мый видзö аньлысь дзоньвидзалун да мамлун </t>
  </si>
  <si>
    <t xml:space="preserve">Кага чужтыны отсалан службаын медицина отсöг котыртöм бурмöдöм, сы лыдын аньлысь дзоньвидзалун видзöмын, а сiдзжö   кага сöвмöмлысь пренатальнöй (кага чужтöдз) диагностика сöвмöдöм </t>
  </si>
  <si>
    <t>0901,
0902</t>
  </si>
  <si>
    <t>4709900,
4769900,
4852000</t>
  </si>
  <si>
    <t>010301</t>
  </si>
  <si>
    <t>Вынсьöдöм Медицина отсöг сетан пöрадокъяс да стандартъяс  акушерско-гинекологическöй да педиатрическöй  уджö тшупöдöн пыртöм</t>
  </si>
  <si>
    <t>010302</t>
  </si>
  <si>
    <t xml:space="preserve">Пикö воöм нöбасьысьяслы медицина отсöг котыртöм бурмöдöм </t>
  </si>
  <si>
    <t>4769900</t>
  </si>
  <si>
    <t>010303</t>
  </si>
  <si>
    <t xml:space="preserve">3.2 мог. </t>
  </si>
  <si>
    <t xml:space="preserve">Челядьлы медицина отсöг бурмöдöм </t>
  </si>
  <si>
    <t xml:space="preserve">Челядьлы, сы лыдын ичöт да ёна ичöт сьöктаа пузчужöмаяслы медицина отсöг котыртöм бурмöдöм </t>
  </si>
  <si>
    <t>4709900,
4719900,
4739900,
4769900,
4850500,
4869900</t>
  </si>
  <si>
    <t>244,
611,
612</t>
  </si>
  <si>
    <t>010304</t>
  </si>
  <si>
    <t>БЫЛО 47 444,6</t>
  </si>
  <si>
    <t>Томуловлы медицина отсöг сетöм бурмöдöм, сы лыдын репродуктивнöй дзоньвидзалунын торкалöмъяс коррекция водзджык эрдöдöм да котыртöм</t>
  </si>
  <si>
    <t>4709900,
4769900</t>
  </si>
  <si>
    <t>010305</t>
  </si>
  <si>
    <t xml:space="preserve">Бурдöдны водз заводитöм, бурдöдöм да реабилитация, торйöн нин ичöт арлыда челядьлысь, технологияяс бурмöдöм </t>
  </si>
  <si>
    <t>010306</t>
  </si>
  <si>
    <t>Кага керкаяслысь удж бурмöдöм</t>
  </si>
  <si>
    <t>4869900</t>
  </si>
  <si>
    <t>010307</t>
  </si>
  <si>
    <t>Пикö воöм челядьлы медицина отсöг сетöм бурмöдöм</t>
  </si>
  <si>
    <t>010308</t>
  </si>
  <si>
    <t>Велöдан учреждениеясын челядьлы медицина отсöг котыртöм бурмöдöм</t>
  </si>
  <si>
    <t>4709900,
4719900</t>
  </si>
  <si>
    <t>010309</t>
  </si>
  <si>
    <t xml:space="preserve">4 уджтасув </t>
  </si>
  <si>
    <t>Дзоньвидза оласног лöсьöдöм</t>
  </si>
  <si>
    <t xml:space="preserve">4.1 мог. </t>
  </si>
  <si>
    <t xml:space="preserve"> Коми Республикаса йöзöс омöль велалöмъясысь (курыд зелля юöмысь, табак куритöмысь да наркоманияысь) дугöдöм </t>
  </si>
  <si>
    <t xml:space="preserve">Велöдан учреждениеясын öлöдан уджтасъяс, кутшöмъяс öлöдöны челядьöс да томуловöс юны курыд зелля да куритны табак,   збыльмöдöм </t>
  </si>
  <si>
    <t>010401</t>
  </si>
  <si>
    <t>Юöртан да коммуникационнöй кампания</t>
  </si>
  <si>
    <t>010402</t>
  </si>
  <si>
    <t xml:space="preserve"> Наркология торксьöмъяса йöзöс медико-социальнöя реабилитируйтан öтувъя тэчас котыртöм </t>
  </si>
  <si>
    <t>010403</t>
  </si>
  <si>
    <t>Йöзлы медицина отсöг котыртöм, мый отсалас шыбитны куритчыны да эновтчыны табакысь</t>
  </si>
  <si>
    <t>010404</t>
  </si>
  <si>
    <t>Наркология служба выльмöдöм</t>
  </si>
  <si>
    <t>0901,
0903</t>
  </si>
  <si>
    <t>4709900,
4851700</t>
  </si>
  <si>
    <t>010405</t>
  </si>
  <si>
    <t xml:space="preserve">4.2 мог. </t>
  </si>
  <si>
    <t>Вуджана висьöмъясысь,  кутшöмъясысь бурдöдчöны  иммунопрофилактика отсöгöн,а сiдзжö социальнöя тöдчанлуна висьöмъяс öлöдöм</t>
  </si>
  <si>
    <t xml:space="preserve">Ӧлöдан прививкаяслöн да эпидемиология петкöдласъяс серти прививкаяслöн национальнöй лунпас збыльмöдöм котыртöм </t>
  </si>
  <si>
    <t>010406</t>
  </si>
  <si>
    <t xml:space="preserve"> ВИЧ-инфекция дырйи öлöдан, бурдöдан, дöзьöритан да отсалан услугаяс босьтны ставлы вермöмöн могмöдöм</t>
  </si>
  <si>
    <t>010407</t>
  </si>
  <si>
    <t>Туберкулёзысь висьöм да кувсьöм чинтан öлöдан мероприятиеяс котыртöм</t>
  </si>
  <si>
    <t>010408</t>
  </si>
  <si>
    <t xml:space="preserve"> Венерическöй вуджана висьöмъяс чинтан мероприятиеяс нуöдöм котыртöм</t>
  </si>
  <si>
    <t>010409</t>
  </si>
  <si>
    <t xml:space="preserve">4.3 мог. </t>
  </si>
  <si>
    <t>Висьöмъяс сöвман факторъяс водз эрдöдöм да найöс корректируйтöм котыртöм</t>
  </si>
  <si>
    <t>Йöзлысь диспансеризация нуöдöм</t>
  </si>
  <si>
    <t>010410</t>
  </si>
  <si>
    <t>Дзоньвидзалун шöринъяслысь удж бурмöдöм, Дзоньвидзалун шöринъясын збыльмöдан дзоньвидза оласног паськöдан формаяс да методъяс паськöдöм</t>
  </si>
  <si>
    <t>010411</t>
  </si>
  <si>
    <t xml:space="preserve">5 уджтасув </t>
  </si>
  <si>
    <t xml:space="preserve"> «Йöзлысь дзоньвидзалун видзöм» юкöнса кадръяслысь вынйöр сöвмöдöм</t>
  </si>
  <si>
    <t xml:space="preserve">5.1 мог. </t>
  </si>
  <si>
    <t xml:space="preserve"> «Йöзлысь дзоньвидзалун видзöм» юкöн медицина кадръясöн могмöдöм, учреждениеяс медицина кадръясöн могмöдан тшупöд кыпöдöм</t>
  </si>
  <si>
    <t>Кадръясын быдлунъя да водзö вылö коланлун планируйтöм, прогнозируйтöм да мониторинг нуöдöм</t>
  </si>
  <si>
    <t>010501</t>
  </si>
  <si>
    <t>Кадръяс кутöм кузя меставывса асвеськöдлан органъяскöд öтув удж нуöдöм паськöдöм</t>
  </si>
  <si>
    <t>010502</t>
  </si>
  <si>
    <t xml:space="preserve">Йöзлысь дзоньвидзалун видзöмын вылыс тшупöда уджсикасö велöдан заведениеясын специалистъясöс контракт серти дасьтöм </t>
  </si>
  <si>
    <t>010503</t>
  </si>
  <si>
    <t xml:space="preserve"> +2 189,04 на университет</t>
  </si>
  <si>
    <t xml:space="preserve">Сиктъясын уджалöм могысь шöр да вылыс тшупöда медицина тöдöмлунъяса том специалистъясöс кыскöм кузя мераяслысь комплекс збыльмöдöм </t>
  </si>
  <si>
    <t>010504</t>
  </si>
  <si>
    <t>Том йöз пöвстын профориентационнöй удж нуöдöм</t>
  </si>
  <si>
    <t>010505</t>
  </si>
  <si>
    <t xml:space="preserve">Медицинаын уджалысьяслы öтчыдысь компенсация мынтöм сетöм </t>
  </si>
  <si>
    <t>1003</t>
  </si>
  <si>
    <t>321,
323</t>
  </si>
  <si>
    <t>010506</t>
  </si>
  <si>
    <t xml:space="preserve">5.2 мог. </t>
  </si>
  <si>
    <t xml:space="preserve"> Диплом бöрся медицина кадръясöс (интернатура, ординатура, выльысь велöдöм, уджсикас кыпöдöм) дасьтöм котыртан удж бурмöдöм</t>
  </si>
  <si>
    <t xml:space="preserve"> «Йöзлысь дзоньвидзалун видзöм» отрасль кузя специалистъясöс выльысь дасьтöм да уджсикас кыпöдöм котыртöм, тöдöмлунъяс кыпöдан циклъяс вылын велöдöм могысь условиеясöн могмöдöм 5 воын 1 оз гежöдджыка </t>
  </si>
  <si>
    <t>010507</t>
  </si>
  <si>
    <t xml:space="preserve"> Учреждениеясса юрнуöдысьяслысь резерв лöсьöдöм, велöдöм</t>
  </si>
  <si>
    <t>010508</t>
  </si>
  <si>
    <t xml:space="preserve">Уджсикаса тöдöмлунъяс донъялöм могысь йöзлысь дзоньвидзалун видзан учреждениеясса юрнуöдысьяслы, медицинаын уджалысьяслы аттестация нуöдöм </t>
  </si>
  <si>
    <t>010509</t>
  </si>
  <si>
    <t xml:space="preserve"> «Йöзлысь дзоньвидзалун видзöм» отрасльса ресурсъясöн вöдитчöмöн диплом бöрся велöдан формаяс паськöдöм, уджсикаса тöдöмлунъяс кыпöдöм могысь юöртан да дистанционнöй технологияясöн вöдитчöм могысь условиеяс лöсьöдöм</t>
  </si>
  <si>
    <t>010510</t>
  </si>
  <si>
    <t xml:space="preserve"> «Коми Республикаса Веськöдлан котырлöн премияяс йылысь» Коми Республикаса Веськöдлан котырлöн 2007 во вöльгым тöлысь 26 лунся 277 №-а шуöм збыльмöдöм</t>
  </si>
  <si>
    <t>4859700,
8551100</t>
  </si>
  <si>
    <t>244,
330</t>
  </si>
  <si>
    <t>010511</t>
  </si>
  <si>
    <t xml:space="preserve">6 уджтасув </t>
  </si>
  <si>
    <t>Канму уджтас збыльмöдöм могмöдöм</t>
  </si>
  <si>
    <t xml:space="preserve">6.1 мог. </t>
  </si>
  <si>
    <t xml:space="preserve">Дiнму тшупöдын уджтасса мероприятиеяс збыльмöдöмöн веськöдлöм могмöдöм </t>
  </si>
  <si>
    <t xml:space="preserve">Урчитöм уджмогъяс юкöнын Коми Республикаса канму власьт органöн, Коми Республикаса Юралысьöн либö Коми Республикаса Веськöдлан котырöн котыртöм Коми Республикаса канму органъясöн юрнуöдöм да веськöдлöм </t>
  </si>
  <si>
    <t>0020400,
4520400</t>
  </si>
  <si>
    <t>121,
122,
242,
244</t>
  </si>
  <si>
    <t>010601</t>
  </si>
  <si>
    <t>Йöзлысь дзоньвидзалун видзöмын канму заказ йöзöдöм могмöдöм</t>
  </si>
  <si>
    <t>010602</t>
  </si>
  <si>
    <t>Гражданалысь дзоньвидзалун видзöмын Россия Федерацияса сетöм уджмогъяс збыльмöдöм</t>
  </si>
  <si>
    <t>0014900</t>
  </si>
  <si>
    <t>010603</t>
  </si>
  <si>
    <t xml:space="preserve"> Ведомствоувса учреждениеяслысь удж могмöдöм</t>
  </si>
  <si>
    <t>0029900</t>
  </si>
  <si>
    <t>010604</t>
  </si>
  <si>
    <t xml:space="preserve">6.2 мог. </t>
  </si>
  <si>
    <t xml:space="preserve"> Муниципальнöй тшупöдын уджтасса мероприятиеяс збыльмöдöмöн веськöдлöм</t>
  </si>
  <si>
    <t>Шöр мероприятие</t>
  </si>
  <si>
    <t xml:space="preserve">Канму уджтасса мероприятиеяс збыльмöдöм кузя Коми Республикаса меставывса асвеськöдлан органъяскöд öтув удж котыртöм </t>
  </si>
  <si>
    <t>010605</t>
  </si>
  <si>
    <t>".</t>
  </si>
  <si>
    <t xml:space="preserve">7 таблица </t>
  </si>
  <si>
    <t xml:space="preserve">Коми Республикаса республиканскöй сьöмкудлöн (федеральнöй сьöмкуддса сьöм тöд вылö босьтöмöн), Коми Республикаса сьöмкудйö пырттöм канму фондъяслöн сьöмкудъяслöн, меставывса сьöмкудъяслöн да юридическöй кывкутысьяслöн Коми Республикаса канму уджтаслöн медшöр могъяс збыльмöдöм вылö рöскодъяс сьöмöн могмöдöм да прогнознöй (справочнöя) донъялöм </t>
  </si>
  <si>
    <t>Канму уджтаслöн, канму уджтасса уджтасувлöн, шöр мероприятиелöн ним</t>
  </si>
  <si>
    <t xml:space="preserve">Сьöмöн могмöдан öшмöс </t>
  </si>
  <si>
    <t>Рöскод донъялöм (сюрс шайт), вояс</t>
  </si>
  <si>
    <t>2015 во                                        (планöвöй кадколастлöн мöд во)</t>
  </si>
  <si>
    <t>Коми Республикаса йöзлысь дзоньвидзалун видзöм сöвмöдöм</t>
  </si>
  <si>
    <t>Коми Республикаса республиканскöй сьöмкуд</t>
  </si>
  <si>
    <t>на пиын федеральнöй сьöмкуд тшöт весьтö</t>
  </si>
  <si>
    <t>меставывса сьöмкудъяс</t>
  </si>
  <si>
    <t xml:space="preserve">сьöмкудйö пырттöм канму фондъяс </t>
  </si>
  <si>
    <t>юридическöй кывкутысьяс</t>
  </si>
  <si>
    <t>чöжöс вайысь уджысь сьöм</t>
  </si>
  <si>
    <t xml:space="preserve">Коми Республика мутасын гражданалы дон босьттöг медицина отсöг сетöм вылö канму гарантияяслöн мутасса уджтас серти  медицина отсöг сетöм  </t>
  </si>
  <si>
    <t xml:space="preserve">Дöзьöр органъяслысь предписаниеяслысь мониторинг нуöдöм, медым найöс ас кадö бырöдны да окталуна вöдитчыны сьöмöн, дöзьöр органъяслысь предписаниеяс бырöдöм бöрся видзöдöм </t>
  </si>
  <si>
    <t>"Медицина    промышленносьт сöвмöдöмлы канмусянь    отсöг да  йöзöс да йöзлысь дзоньвидзалун видзан учреждениеяс лекарствоясöн да медицина тöдчанлуна изделиеясöн могмöдöм бурмöдöм йылысь" Россия Федерацияса Веськöдлан котырлöн 1994 во сора тöлысь 30 лунся 890 №-а шуöм серти Коми Республикаса йöзöс лекарствоясöн кокньöда могмöдöмысь рöскодъяс сьöмöн могмöдöм</t>
  </si>
  <si>
    <t xml:space="preserve">"Канму социальнöй отсöг йылысь" 1999 во сора тöлысь 17 лунся 178-ФЗ №-а Федеральнöй оланпас серти торъя категорияа гражданаöс лекарствоясöн, медицина тöдчанлуна изделиеясöн, а сiдзжö вермытöм челядьöс торъя бурдöдан сёян-юанöн могмöдöм кузя канмусянь социальнöй отсöг сетöм
</t>
  </si>
  <si>
    <t>Лекарствояс босьтöм, видзöмö да вайöм кузя мероприятиеяс вöчöм</t>
  </si>
  <si>
    <t xml:space="preserve">Социальнöй боксянь тöдчана висьöмъяс дырйи медицина отсöг сетöм: туберкулёз, психическöй да наркология торксьöмъяс, ВИЧ-инфекцияяс, онкология висьöмъяс, вир висьöмъяс да мукöд висьöм </t>
  </si>
  <si>
    <t>Коми Республикаса йöзлысь дзоньвидзалун видзан учреждениеясын санаторнöй да дзоньвидзалун бурдöдан отсöг сетöм котыртöм</t>
  </si>
  <si>
    <t>Мирнöй да военнöй кадö виччысьтöм лоöмторъяс дырйи йöзлысь дзоньвидзалун видзан учреждениеяс дугдывтöг уджадöм могысь условиеяс лöсьöдöм</t>
  </si>
  <si>
    <t>Кага чужтыны отсалан службаын медицина отсöг котыртöм бурмöдöм, сы лыдын аньлысь дзоньвидзалун видзöмын, а сiдзжö   кага сöвмöмлысь пренатальнöй (кага чужтöдз) диагностика сöвмöдöм</t>
  </si>
  <si>
    <t>Челядьлы, сы лыдын ичöт да ёна ичöт сьöктаа  пузчужöмаяслы медицина отсöг котыртöм бурмöдöм</t>
  </si>
  <si>
    <t>Томуловлы медицина отсöг сетöм бурмöдöм, сы лыдын репродуктивнöй дзоньвидзалунын торкалöмъяс водзджык эрдöдöм да коррекция котыртöм</t>
  </si>
  <si>
    <t>4 уджтасув</t>
  </si>
  <si>
    <t>5 уджтасув</t>
  </si>
  <si>
    <t>«Коми Республикаса Веськöдлан котырлöн премияяс йылысь» Коми Республикаса Веськöдлан котырлöн 2007 во вöльгым тöлысь 26 лунся 277 №-а шуöм збыльмöдöм</t>
  </si>
  <si>
    <t>6 уджтасув</t>
  </si>
  <si>
    <t>Ведомствоувса учреждениеяслысь удж могмöдöм</t>
  </si>
  <si>
    <t>Приложение 1</t>
  </si>
  <si>
    <t xml:space="preserve">Источник изменения ассигнований и лимитов «260» </t>
  </si>
  <si>
    <t>Таблица 1</t>
  </si>
  <si>
    <t>Перераспределение бюджетных ассигнований в пределах утвержденного Закона о бюджете общего объема бюджетных ассигнований на реализацию государственной  программы РК на соответствующий финансовый год между ГРБС, кодами классификации расходов бюджетов в связи с вступлением в силу Постановления Правительства РК о внесении изменений в государственную программу РК</t>
  </si>
  <si>
    <t xml:space="preserve">руб. </t>
  </si>
  <si>
    <t>Перераспределение бюджетных ассигнований с мероприятия "Организация мониторинга потребности в оборудовании, необходимом для исполнения Порядков и стандартов оказания медицинской помощи, и определения первоочередности его приобретения для учреждений здравоохранения, организация и контроль проведения процедур закупа оборудования "</t>
  </si>
  <si>
    <t>Основание</t>
  </si>
  <si>
    <t>Примечание</t>
  </si>
  <si>
    <t>Бюджетополучатель/Получатель субсидии</t>
  </si>
  <si>
    <t>КЦСР</t>
  </si>
  <si>
    <t>КВР</t>
  </si>
  <si>
    <t>КОСГУ</t>
  </si>
  <si>
    <t>КВСР</t>
  </si>
  <si>
    <t>Доп.ФК</t>
  </si>
  <si>
    <t>Доп. КР</t>
  </si>
  <si>
    <t>Ассигнования на 2013 год</t>
  </si>
  <si>
    <t>5</t>
  </si>
  <si>
    <t>Министерство здравоохранения Республики Коми</t>
  </si>
  <si>
    <t>4709900</t>
  </si>
  <si>
    <t>612</t>
  </si>
  <si>
    <t>241</t>
  </si>
  <si>
    <t>01.01.10.001</t>
  </si>
  <si>
    <t>100</t>
  </si>
  <si>
    <t>ГАУ РК "СП "Заполярье"</t>
  </si>
  <si>
    <t>4759900</t>
  </si>
  <si>
    <t>622</t>
  </si>
  <si>
    <t>На оборудование для Заполярья по расчету</t>
  </si>
  <si>
    <t>Основное мероприятие не изменится</t>
  </si>
  <si>
    <t>централизованный закуп</t>
  </si>
  <si>
    <t>4857700</t>
  </si>
  <si>
    <t>244</t>
  </si>
  <si>
    <t>310</t>
  </si>
  <si>
    <t>01.01.10.000</t>
  </si>
  <si>
    <t>На централизованный закуп оборудования</t>
  </si>
  <si>
    <t>ИТОГО по 01.01.10.001</t>
  </si>
  <si>
    <t>ГБУЗ РК "КРОД"</t>
  </si>
  <si>
    <t>01.02.04.002</t>
  </si>
  <si>
    <t>Для осуществления технологического присоединения главного корпуса, пищеблока, хозяйственного корпуса ГУ "КРОД" 
(ходатайство ГУ "КРОД" от 03.06.2013 № 925)</t>
  </si>
  <si>
    <t>Основное мероприятие изменится</t>
  </si>
  <si>
    <t xml:space="preserve">резерв </t>
  </si>
  <si>
    <t>621</t>
  </si>
  <si>
    <t>01.02.07.000</t>
  </si>
  <si>
    <t xml:space="preserve">По расчету для выполнения гос.задания на 167 путевок </t>
  </si>
  <si>
    <t>ГАУ РК "Санаторий "Серегово"</t>
  </si>
  <si>
    <t>Пошлина (геологическое изучение, разведка и добыча лечебных грязей)</t>
  </si>
  <si>
    <t>226</t>
  </si>
  <si>
    <t>01.01.19.001</t>
  </si>
  <si>
    <t>Товаросопровождение 890 пост. РФ</t>
  </si>
  <si>
    <t>ГБУЗ РК "РПТД"</t>
  </si>
  <si>
    <t>611</t>
  </si>
  <si>
    <t>01.02.04.000</t>
  </si>
  <si>
    <t>Для приобретения расходных материалов на мед.оборудование, дез. средств, средств патогенетической терапии  - увеличение субсидии на ГЗ
(Ход-во ГБУЗ РК "РПТД" от 12.03.2013 № 702 (от 11.06.2013 № 1610))</t>
  </si>
  <si>
    <t>ГБУЗ РК "ППТД"</t>
  </si>
  <si>
    <t>БУЗ РК "ВПТД"</t>
  </si>
  <si>
    <t>Приобретение угля и запасных частей для ремонта котла к отопительному сезону - увеличение субсидии на ГЗ 
(ходатайство ГАУ РК "Санаторий "Серегово" от 09.07.2013 № 177)</t>
  </si>
  <si>
    <t>ВСЕГО</t>
  </si>
  <si>
    <t>Перераспределение бюджетных ассигнований с мероприятия "Развитие участковой службы, института врача общей практики, домовых хозяйств"</t>
  </si>
  <si>
    <t>ГУЗ РК "Поликлиника"</t>
  </si>
  <si>
    <t>4719900</t>
  </si>
  <si>
    <t>01.01.03.002</t>
  </si>
  <si>
    <t>Выплаты врачам-терапевтам и мед.сестрам (не требуется)</t>
  </si>
  <si>
    <t>Итого</t>
  </si>
  <si>
    <t>На приобретение основных средств</t>
  </si>
  <si>
    <t>Перераспределение бюджетных ассигнований с мероприятия "Организация оказания гражданам медицинской помощи в рамках территориальной Программы государственных гарантий бесплатного оказания гражданам медицинской помощи на территории Республики Коми "</t>
  </si>
  <si>
    <t>ГБУЗ РК "Печорская ЦРБ"</t>
  </si>
  <si>
    <t>01.01.01.000</t>
  </si>
  <si>
    <t>При формировании проекта бюджета по отрасли «Здравоохранение» (август 2012 г.)  Министерством здравоохранения Республики Коми был сохранен общий объем финансирования учреждений здравоохранения Республики Коми, принимаемых в государственную собственность Республики Коми с 01 января 2013 г., на уровне 2012 года с учетом параметров индексации расходов республиканского бюджета Республики Коми, доведенных Министерством финансов Республики Коми на 2013 год и плановый период 2014 - 2015 гг.
Анализ расходов учреждений, принятых в государственную собственность Республики Коми с 01 января 2013 г., что в 2012 году за счет средств местных бюджетов финансировались расходы, которые должны быть отнесены в доле за счет соответствующего бюджета и за счет средств обязательного медицинского страхования или полностью за счет средств  обязательного медицинского страхования.</t>
  </si>
  <si>
    <t>ГБУЗ РК "ЭГП"</t>
  </si>
  <si>
    <t>В соответствии с расчетом затрат (перерасчет норматива затрат)
(ходатайство ГБУЗ РК "ЭГП" от 25.07.2013 № 1959</t>
  </si>
  <si>
    <t>ГБУЗ РК "КРБ"</t>
  </si>
  <si>
    <t>Часть расходов отнесена в доле на расходы за счет средств обязательного медицинского страхования</t>
  </si>
  <si>
    <t>ГБУЗ РК "ВБ"</t>
  </si>
  <si>
    <t>0903</t>
  </si>
  <si>
    <t>Расходы, запланированные на оказание медицинсой помощи в дневных стационарах, отнесены на расходы за счет средств обязательного медицинского страхования</t>
  </si>
  <si>
    <t>ГБУЗ РК "ВБСМП"</t>
  </si>
  <si>
    <t>ГБУЗ РК "ВЦРБ"</t>
  </si>
  <si>
    <t>ГБУЗ РК "Войвожская РБ № 2"</t>
  </si>
  <si>
    <t>ГБУЗ РК "Ижемская ЦРБ"</t>
  </si>
  <si>
    <t>ГБУЗ РК "НОРБ № 1"</t>
  </si>
  <si>
    <t>ГБУЗ РК "СЦРБ"</t>
  </si>
  <si>
    <t>ГБУЗ РК "Сысольская ЦРБ"</t>
  </si>
  <si>
    <t>ГБУЗ РК "Троицко-Печорская ЦРБ"</t>
  </si>
  <si>
    <t>ГБУЗ РК "Удорская ЦРБ"</t>
  </si>
  <si>
    <t>ГБУЗ РК "Усинская ЦРБ"</t>
  </si>
  <si>
    <t>ГБУЗ РК "Усть-Вымская ЦРБ</t>
  </si>
  <si>
    <t>ГУЗ РК "Койгородская ЦРБ"</t>
  </si>
  <si>
    <t>ГБУЗ РК "СГП № 3"</t>
  </si>
  <si>
    <t>ГБУЗ РК "Сыктывкарская детская поликлиника № 3"</t>
  </si>
  <si>
    <t>ГБУЗ РК "Центральная поликлиника г. Сыктывкара"</t>
  </si>
  <si>
    <t>ГУ "РДБ"</t>
  </si>
  <si>
    <t>ГБУЗ РК "КРПЦ"</t>
  </si>
  <si>
    <t>На финансовое обеспечение Центра планирования семьи
(ходатайство ГБУЗ РК "КРПЦ" от 16.07.2013 № 01-08/2117)</t>
  </si>
  <si>
    <t>На финансовое обеспечение МГК (медико-генетической консультации)
(ходатайство ГБУЗ РК "КРПЦ" от 16.07.2013 № 01-08/2117)</t>
  </si>
  <si>
    <t>ГБУЗ РК "УГБ № 1"</t>
  </si>
  <si>
    <t>Перерасчет стоимости единицы услуги</t>
  </si>
  <si>
    <t>ГБУЗ РК "Вуктыльская ЦРБ"</t>
  </si>
  <si>
    <t>ГБУЗ РК "ВЦМП"</t>
  </si>
  <si>
    <t>На оплату договора с ООО "Тепловые сети Воркуты" (КОСГУ223), на плату за негативное воздействие на окружающую среду (КОСГУ290)
(ходатайство ГБУЗ РК "ВЦМП" от 04.07.2013 № 258)</t>
  </si>
  <si>
    <t xml:space="preserve">Рациональное использование бюджетных ассигнований (увеличение субсидии на выполнение государственного задания по социально-значимым профилям) </t>
  </si>
  <si>
    <t>01.03.01.000</t>
  </si>
  <si>
    <t>на финансовое обеспечение кабинета планирования семьи
(ранее ассигнования доведены по ДопФК 01.01.01.000)</t>
  </si>
  <si>
    <t>Перераспределение бюджетных ассигнований с мероприятия "Обеспечение деятельности коек сестринского ухода "</t>
  </si>
  <si>
    <t>01.01.05.000</t>
  </si>
  <si>
    <t>На финансовое обеспечение коек сестринского ухода
(ходатайство ГБУЗ РК "КРПЦ" от 16.07.2013 № 01-08/2117)</t>
  </si>
  <si>
    <t>Перераспределение бюджетных ассигнований с мероприятия "Совершенствование деятельности учреждений (подразделений, служб учреждений), обеспечивающих функционирование учреждений здравоохранения, оказывающих медицинскую помощь, в том числе осуществляющих заготовку, переработку, хранение и распределение донорской крови и ее компонентов"</t>
  </si>
  <si>
    <t>4699900</t>
  </si>
  <si>
    <t>01.01.06.000</t>
  </si>
  <si>
    <t>Перерасчет стоимости единицы работы
(ходатайство ГУЗ РК "Койгородская ЦРБ" от 23.07.2013 № 1237)</t>
  </si>
  <si>
    <t>ГКУЗ РК РМЦ "Резерв"</t>
  </si>
  <si>
    <t>221</t>
  </si>
  <si>
    <t>01.02.10.000</t>
  </si>
  <si>
    <t xml:space="preserve"> +19 300 - для оплаты услуг связи за ноябрь-декабрь по договору (пст. Язель)
 +5 700 - для приобретения маркированных конвертов для работы с поставщиками услуг </t>
  </si>
  <si>
    <t>Перевозка медикаментов в большей степени проводилась силами самих получателей</t>
  </si>
  <si>
    <t>Для заключения и оплаты договора на техническое обслуживание и текущий ремонт технических средств охранно-пожарной, тревожной сигнализации в 4 квартале 2013 г.</t>
  </si>
  <si>
    <t>На проведение медосмотра работников</t>
  </si>
  <si>
    <t>На приобретение картриджей и канцтоваров, бензина, люминесцентных ламп</t>
  </si>
  <si>
    <t>Перерасчет стоимости единицы услуги
(ходатайство ГУЗ РК "Койгородская ЦРБ" от 23.07.2013 № 1237)</t>
  </si>
  <si>
    <t>Перераспределение бюджетных ассигнований с мероприятия "Осуществление мониторинга предписаний надзорных органов с целью обеспечения их своевременного устранения и эффективного использования финансовых ресурсов, контроль устранения предписаний надзорных органов"</t>
  </si>
  <si>
    <t>01.01.07.001</t>
  </si>
  <si>
    <t>Не готова ПСД. Перераспределение бюджетных ассигнований на другие объекты не требуется</t>
  </si>
  <si>
    <t>Утвержденный план капитальных ремонтов учреждений здравоохранения Республики Коми на 2013 год (приказ Министерства здравоохранения Республики Коми 11.07.2013 № 1328-р (с изм. от 30.08.2013 № 1687-р): 2 000 000 (лифты) + 10 000 000 (кровля)</t>
  </si>
  <si>
    <t>ГУ РК "АУЗ"</t>
  </si>
  <si>
    <t>Утвержденный план капитальных ремонтов учреждений здравоохранения Республики Коми на 2013 год (приказ Министерства здравоохранения Республики Коми 11.07.2013 № 1328-р (с изм. от 30.08.2013 № 1687-р): кап. ремонт ангаров 
(ходатайство учреждения от 17.04.2013 г. № 345)</t>
  </si>
  <si>
    <t>225</t>
  </si>
  <si>
    <t>01.01.07.000</t>
  </si>
  <si>
    <t>Утвержденный план капитальных ремонтов учреждений здравоохранения Республики Коми на 2013 год (приказ Министерства здравоохранения Республики Коми 11.07.2013 № 1328-р (с изм. от 30.08.2013 № 1687-р): кап.ремонт крыши</t>
  </si>
  <si>
    <t>ГУ РК "ДПТС "Кажим "</t>
  </si>
  <si>
    <t>4739900</t>
  </si>
  <si>
    <t>01.01.07.005</t>
  </si>
  <si>
    <t>Утвержденный план капитальных ремонтов учреждений здравоохранения Республики Коми на 2013 год (приказ Министерства здравоохранения Республики Коми 11.07.2013 № 1328-р (с изм. от 30.08.2013 № 1687-р): ПСД</t>
  </si>
  <si>
    <t>ГБУЗ РК "КДПТС"</t>
  </si>
  <si>
    <t>ГБУЗ РК "ВПТД"</t>
  </si>
  <si>
    <t>ГБУЗ РК "СГБ"</t>
  </si>
  <si>
    <t>ГРУЗ РК "КРПЦ"</t>
  </si>
  <si>
    <t>ГУ РК "ВДРС"</t>
  </si>
  <si>
    <t>план капитальных ремонтов учреждений здравоохранения Республики Коми на 2013 год</t>
  </si>
  <si>
    <t>ГБУЗ РК "Ухтинская детская больница"</t>
  </si>
  <si>
    <t>01.01.07.002</t>
  </si>
  <si>
    <t>На установку пожарной сигнализации для ввода в эксплуатацию отремонтированных помещений</t>
  </si>
  <si>
    <t>Перераспределение бюджетных ассигнований с мероприятия "Совершенствование организации медицинской помощи детям, в том числе  новорожденным с низкой и экстремально низкой массой тела при рождении"</t>
  </si>
  <si>
    <t>01.03.04.000</t>
  </si>
  <si>
    <t>Включение расходов по молочной кухне накладными расходами на стационар в части объемов обязательного медицинского страхования
(ходатайство ГБУЗ РК "Ухтинская детская больница" от 10.09.2013 № 4/2504)</t>
  </si>
  <si>
    <t>Рациональное использование бюджетных ассигнований
(ходатайство ГБУЗ РК "Ухтинская детская больница" от 10.09.2013 № 4/2504)</t>
  </si>
  <si>
    <t>Министерство финансов Республики Коми</t>
  </si>
  <si>
    <t>(наименование органа, планирующего бюджет)</t>
  </si>
  <si>
    <t>Бюджетная заявка на изменение ассигнований</t>
  </si>
  <si>
    <t>Дата печати: 03.09.2013</t>
  </si>
  <si>
    <t>Номер</t>
  </si>
  <si>
    <t>Дата</t>
  </si>
  <si>
    <t>1-й год (сумма изменений)</t>
  </si>
  <si>
    <t>2-й год (сумма изменений)</t>
  </si>
  <si>
    <t>3-й год (сумма изменений)</t>
  </si>
  <si>
    <t>Комментарий</t>
  </si>
  <si>
    <t>Версия</t>
  </si>
  <si>
    <t>Бланк расходов</t>
  </si>
  <si>
    <t>Метод расчёта</t>
  </si>
  <si>
    <t>Тип операции</t>
  </si>
  <si>
    <t>Бюджетополучатель</t>
  </si>
  <si>
    <t>Полномочие, расходное обязательство</t>
  </si>
  <si>
    <t>Внешний статус</t>
  </si>
  <si>
    <t>Дата утверждения бюджета</t>
  </si>
  <si>
    <t>Наименование источника</t>
  </si>
  <si>
    <t>Код цели</t>
  </si>
  <si>
    <t>Код программы</t>
  </si>
  <si>
    <t>ВЦП/АЦП/Основное мероприятие</t>
  </si>
  <si>
    <t>Доп. ФК</t>
  </si>
  <si>
    <t>Доп. ЭК</t>
  </si>
  <si>
    <t>КВФО</t>
  </si>
  <si>
    <t>Утвержденный бюджет</t>
  </si>
  <si>
    <t>2185</t>
  </si>
  <si>
    <t>06.06.2013</t>
  </si>
  <si>
    <t>Ходатайство Министерства здравоохранения Республики Коми от 06 июня 2013 г. № 10530/01-24</t>
  </si>
  <si>
    <t>Бюджет 2013-2015</t>
  </si>
  <si>
    <t>Минздрав Республики Коми_федеральные средства</t>
  </si>
  <si>
    <t>Не указано</t>
  </si>
  <si>
    <t>НЕ УКАЗАНА</t>
  </si>
  <si>
    <t>Минздрав Республики Коми</t>
  </si>
  <si>
    <t>Не выгружен</t>
  </si>
  <si>
    <t>26.09.2013</t>
  </si>
  <si>
    <t>распределение гл. распорядителям остатков ср-в республ. бюджета РК, образовавшихся на 1 января текущ. фин. года за счет не использ-х в отчет. финанс. году межбюдж-х трансф., полученных в форме субсидий, субвенций и иных межбюдж.трансф., имеющих цел.назнач</t>
  </si>
  <si>
    <t>142</t>
  </si>
  <si>
    <t>Совершенствование организации медицинской помощи детям, в том числе  новорожденным с низкой и экстремально низкой массой тела при рождении</t>
  </si>
  <si>
    <t>09.01</t>
  </si>
  <si>
    <t>485.05.00</t>
  </si>
  <si>
    <t>2.4.4</t>
  </si>
  <si>
    <t>3.4.0</t>
  </si>
  <si>
    <t>000.00</t>
  </si>
  <si>
    <t>300</t>
  </si>
  <si>
    <t>1</t>
  </si>
  <si>
    <t>6.1.2</t>
  </si>
  <si>
    <t>2.4.1</t>
  </si>
  <si>
    <t>01.03.04.005</t>
  </si>
  <si>
    <t>2410</t>
  </si>
  <si>
    <t>127</t>
  </si>
  <si>
    <t>Совершенствование медицинской помощи при социально значимых заболеваниях: туберкулезе, психических и наркологических расстройствах, онкологических заболеваниях, болезнях системы кровообращения и других заболеваниях</t>
  </si>
  <si>
    <t>481.04.00</t>
  </si>
  <si>
    <t>01.02.04.005</t>
  </si>
  <si>
    <t>588</t>
  </si>
  <si>
    <t>998.00.00</t>
  </si>
  <si>
    <t>01.02.04.006</t>
  </si>
  <si>
    <t>2408</t>
  </si>
  <si>
    <t>11.06.2013</t>
  </si>
  <si>
    <t>Ходатайство Министерства здравоохранения Республики Коми от 10 июня 2013 г. № 10790/01-24</t>
  </si>
  <si>
    <t>125</t>
  </si>
  <si>
    <t>Осуществление организационных мероприятий по обеспечению граждан лекарственными препаратами</t>
  </si>
  <si>
    <t>09.09</t>
  </si>
  <si>
    <t>485.14.00</t>
  </si>
  <si>
    <t>2.2.6</t>
  </si>
  <si>
    <t>01.01.20.000</t>
  </si>
  <si>
    <t>2409</t>
  </si>
  <si>
    <t>155</t>
  </si>
  <si>
    <t>Оказание отдельным категориям граждан государственной  социальной помощи по обеспечению лекарственными средствами, изделиями медицинского  назначения, а также специализированными продуктами  лечебного  питания  для детей-инвалидов в рамках  Федерального закона от 17  июля  1999 года № 178-ФЗ  "О  государственной социальной помощи"</t>
  </si>
  <si>
    <t>10.03</t>
  </si>
  <si>
    <t>520.20.00</t>
  </si>
  <si>
    <t>3.2.3</t>
  </si>
  <si>
    <t>2.6.2</t>
  </si>
  <si>
    <t>01.01.18.000</t>
  </si>
  <si>
    <t>151</t>
  </si>
  <si>
    <t>505.03.02</t>
  </si>
  <si>
    <t>2662</t>
  </si>
  <si>
    <t>24.06.2013</t>
  </si>
  <si>
    <t>Ходатайство Министерства здравоохранения Республики Коми от 21.06.2013 г. № 11667/01-24</t>
  </si>
  <si>
    <t>145</t>
  </si>
  <si>
    <t>485.16.00</t>
  </si>
  <si>
    <t>01.02.04.007</t>
  </si>
  <si>
    <t xml:space="preserve">Итого: </t>
  </si>
  <si>
    <t>Гос. программа</t>
  </si>
  <si>
    <t xml:space="preserve"> на 02.09.2013 г.</t>
  </si>
  <si>
    <t>Дата печати 02.09.2013 (14:21:25)</t>
  </si>
  <si>
    <t>Бюджет: Республиканский бюджет Республики Коми</t>
  </si>
  <si>
    <t>Бланк расходов: Минздрав Республики Коми_федеральные средства, Минздрав Республики Коми, Минздрав Республики Коми (ПНО)</t>
  </si>
  <si>
    <t>Доп. ФК: 010000000,010100000,010101000,010101001,010101014,010103000,010103001,010103002,010105000,010106000,010106002,010107000,010107001,010107002,010107003,010107004,010107005,010108000,010108001,010108002,010108003,010108004,010108005,010108006,010108007,010108008,010108009,010108010,010108011,010108012,010108013,010108014,010108015,010108016,010108017,010108018,010108019,010108020,010108021,010108022,010108023,010108024,010108025,010108026,010108027,010108028,010108029,010108030,010108031,010110000,010110001,010110002,010110003,010110004,010117000,010118000,010119000,010119001,010120000,010200000,010202000,010202001,010204000,010204001,010204002,010204003,010204004,010204005,010204006,010204007,010207000,010209000,010210000,010212000,010212001,010214000,010300000,010301000,010301001,010301002,010303000,010303001,010304000,010304001,010304002,010304003,010304004,010304005,010305000,010307000,010309000,010400000,010402000,010402001,010405000,010405001,010500000,010503000,010506000,010506001,010506002,010511000,010511001,010600000,010601000,010603000,010604000</t>
  </si>
  <si>
    <t>тыс. руб.</t>
  </si>
  <si>
    <t>Наименование Доп. ФК</t>
  </si>
  <si>
    <t>Ассигнования 2013  год</t>
  </si>
  <si>
    <t>Ассигнования 2014  год</t>
  </si>
  <si>
    <t>Ассигнования 2015  год</t>
  </si>
  <si>
    <t>010000000</t>
  </si>
  <si>
    <t>Государственная программа Республики Коми "Развитие здравоохранения"</t>
  </si>
  <si>
    <t>010100000</t>
  </si>
  <si>
    <t>Подпрограмма "Обеспечение государственных гарантий бесплатного оказания гражданам медицинской помощи на территории Республики Коми"</t>
  </si>
  <si>
    <t>010101000</t>
  </si>
  <si>
    <t>Организация оказания гражданам медицинской помощи в рамках территориальной Программы государственных гарантий бесплатного оказания гражданам медицинской помощи на территории Республики Коми</t>
  </si>
  <si>
    <t>0960200</t>
  </si>
  <si>
    <t>242</t>
  </si>
  <si>
    <t>5051702</t>
  </si>
  <si>
    <t>580</t>
  </si>
  <si>
    <t>7710100</t>
  </si>
  <si>
    <t>560</t>
  </si>
  <si>
    <t>010101001</t>
  </si>
  <si>
    <t>Реализация программы модернизации здравоохранения Республики Коми в части внедрения современных информационных систем в здравоохранение</t>
  </si>
  <si>
    <t>010101014</t>
  </si>
  <si>
    <t>Субсидия на иные цели (проведение мероприятий по укреплению материально-технической базы станций, подразделений, отделений скорой медицинской помощи)</t>
  </si>
  <si>
    <t>0904</t>
  </si>
  <si>
    <t>4779900</t>
  </si>
  <si>
    <t>010103000</t>
  </si>
  <si>
    <t>Развитие участковой службы, института врача общей практики, домовых хозяйств</t>
  </si>
  <si>
    <t>4789900</t>
  </si>
  <si>
    <t>010103002</t>
  </si>
  <si>
    <t>Субсидия на иные цели (расходы на осуществление денежных выплат медицинским работникам первичного звена (врачам-терапевтам участковым и медицинским сестрам участковым)</t>
  </si>
  <si>
    <t>010105000</t>
  </si>
  <si>
    <t>Обеспечение деятельности коек сестринского ухода</t>
  </si>
  <si>
    <t>010106000</t>
  </si>
  <si>
    <t>Совершенствование деятельности учреждений (подразделений, служб учреждений), обеспечивающих функционирование учреждений здравоохранения, оказывающих медицинскую помощь, в том числе осуществляющих заготовку, переработку, хранение и распределение донорской крови и ее компонентов</t>
  </si>
  <si>
    <t>0906</t>
  </si>
  <si>
    <t>4729900</t>
  </si>
  <si>
    <t>010106002</t>
  </si>
  <si>
    <t>Субсидия на иные цели (обеспечение реализации мероприятий по развитию службы крови)</t>
  </si>
  <si>
    <t>010107000</t>
  </si>
  <si>
    <t>Осуществление мониторинга предписаний надзорных органов с целью обеспечения их своевременного устранения и эффективного использова-ния финансовых ресурсов, контроль устранения предписаний надзорных органов</t>
  </si>
  <si>
    <t>010107001</t>
  </si>
  <si>
    <t>Субсидия на иные цели (капитальный ремонт недвижимого имущества)</t>
  </si>
  <si>
    <t>4749900</t>
  </si>
  <si>
    <t>010107002</t>
  </si>
  <si>
    <t>Субсидия на иные цели (проведение мероприятий в целях исполнения учреждениями государственной системы здравоохранения требований  органов государственного пожарного надзора)</t>
  </si>
  <si>
    <t>4856300</t>
  </si>
  <si>
    <t>010107003</t>
  </si>
  <si>
    <t>Субсидия на иные цели (проведение капитального ремонта учреждений здравоохранения в рамках реализации программы модернизации здравоохранения Республики Коми в части укрепления материально-технической базы учреждений здравоохранения за счет остатков целевых средств на 1 января текущего года, полученных от бюджетов государственных внебюджетных фондов)</t>
  </si>
  <si>
    <t>0960100</t>
  </si>
  <si>
    <t>010107004</t>
  </si>
  <si>
    <t>Укрепление материально-технической базы объектов социального назначения</t>
  </si>
  <si>
    <t>010107005</t>
  </si>
  <si>
    <t>Субсидия на иные цели (подготовка проектно-сметной документации для проведения капитального ремонта в учреждениях здравоохранения)</t>
  </si>
  <si>
    <t>010110000</t>
  </si>
  <si>
    <t>Организация мониторинга потребности в оборудовании, необходимом для исполнения Порядков и стандартов оказания медицинской помощи, и определения первоочередности его приобретения для учреждений здравоохранения, организация и контроль проведения процедур закупа оборудования</t>
  </si>
  <si>
    <t>010110001</t>
  </si>
  <si>
    <t>Субсидия на иные цели (приобретение основных средств)</t>
  </si>
  <si>
    <t>010110002</t>
  </si>
  <si>
    <t>010110003</t>
  </si>
  <si>
    <t>Субсидия на иные цели (установка и введение в эксплуатацию дизельных электростанций)</t>
  </si>
  <si>
    <t>010110004</t>
  </si>
  <si>
    <t>Субсидия на иные цели (монтаж и ввод в эксплуатацию медицинского и прочего оборудования)</t>
  </si>
  <si>
    <t>010117000</t>
  </si>
  <si>
    <t>Осуществление финансирования расходов льготного лекарственного обеспечения населения Республики Коми в соответствии с Постановлением Правительства Российской Федерации от 30 июля 1994 года № 890 "О государственной поддержке развития медицинской промышленности и улучшении обеспечения населения и учреждений здравоохранения лекарственными средствами и изделиями медицинского назначения"</t>
  </si>
  <si>
    <t>5058501</t>
  </si>
  <si>
    <t>323</t>
  </si>
  <si>
    <t>010118000</t>
  </si>
  <si>
    <t>Оказание отдельным категориям граждан государственной социальной помощи по обеспечению лекарственными средствами, изделиями медицинского назначения, а также специализированными продуктами лечебного питания для детей-инвалидов в рамках Федерального закона от 17 июля 1999 года № 178-ФЗ "О государственной социальной помощи"</t>
  </si>
  <si>
    <t>5050302</t>
  </si>
  <si>
    <t>5202000</t>
  </si>
  <si>
    <t>010119000</t>
  </si>
  <si>
    <t>Расходы по приемке, хранению и доставке лекарственных средств</t>
  </si>
  <si>
    <t>010119001</t>
  </si>
  <si>
    <t>Расходы по приемке, хранению и доставке лекарственных средств в целях реализации Постановления Правительства РФ № 890</t>
  </si>
  <si>
    <t>010120000</t>
  </si>
  <si>
    <t>010200000</t>
  </si>
  <si>
    <t>Подпрограмма "Развитие специализированной медицинской помощи"</t>
  </si>
  <si>
    <t>010202000</t>
  </si>
  <si>
    <t>Организация оказания высокотехнологичной медицинской помощи</t>
  </si>
  <si>
    <t>4700202</t>
  </si>
  <si>
    <t>010202001</t>
  </si>
  <si>
    <t>Оказание высокотехнологичных видов медицинской помощи за счет средств, поступающих из федерального бюджета</t>
  </si>
  <si>
    <t>4700201</t>
  </si>
  <si>
    <t>010204000</t>
  </si>
  <si>
    <t>Совершенствование медицинской помощи при социально значимых заболеваниях: туберкулезе, психических и наркологических расстройствах, ВИЧ-инфекции, онкологических заболеваниях, болезнях системы кровообращения и других заболеваниях</t>
  </si>
  <si>
    <t>010204001</t>
  </si>
  <si>
    <t>Субсидия на иные цели (приобретение основных средств в рамках мероприятий, направленных на предупреждение и борьбу с социально-значимыми заболеваниями)</t>
  </si>
  <si>
    <t>010204002</t>
  </si>
  <si>
    <t>Субсидия на иные цели (проведение мероприятий, за исключением приобретения основных средств, направленных на предупреждение и борьбу с социально-значимыми заболеваниями)</t>
  </si>
  <si>
    <t>010204003</t>
  </si>
  <si>
    <t>Субсидия на иные цели (закупка диагностических средств для профилактики, выявления, мониторинга лечения и лечения лиц, инфицированных вирусами иммунодефицита человека и гепатитов В и С)</t>
  </si>
  <si>
    <t>4850400</t>
  </si>
  <si>
    <t>010204004</t>
  </si>
  <si>
    <t>Субсидия на иные цели (закупка антивирусных препаратов для профилактики, выявления, мониторинга лечения и лечения лиц, инфицированных вирусами иммунодефицита человека и гепатитов В и С)</t>
  </si>
  <si>
    <t>010204005</t>
  </si>
  <si>
    <t>Субсидия на иные цели (мероприятия, направленные на обследование населения с целью выявления туберкулеза, лечения больных туберкулезом, профилактические мероприятия за счет остатков средств на 01 января текущего года, полученных от федерального бюджета)</t>
  </si>
  <si>
    <t>4810400</t>
  </si>
  <si>
    <t>010204006</t>
  </si>
  <si>
    <t>Субсидия на иные цели (реализация мероприятий региональных программ, направленных на совершенствование оказания специализированной медицинской помощи при инфекциях, передаваемых половым путем, в рамках федеральной целевой программы «Предупреждение и борьба с социально-значимыми заболеваниями (2007-2012 годы)» за счет остатков средств на 01 января текущего года, полученных от федерального бюджета)</t>
  </si>
  <si>
    <t>9980000</t>
  </si>
  <si>
    <t>010204007</t>
  </si>
  <si>
    <t>Субсидия на иные цели (проведение мероприятий, направленных на совершенствование медицинской помощи больным с онкологическими заболеваниями за счет остатков средств на 01 января текущего года, полученных из федерального бюджета)</t>
  </si>
  <si>
    <t>4851600</t>
  </si>
  <si>
    <t>010207000</t>
  </si>
  <si>
    <t>Организация оказания санаторно-оздоровительной помощи на базе учреждений здравоохранения Республики Коми</t>
  </si>
  <si>
    <t>010209000</t>
  </si>
  <si>
    <t>Совершенствование организации применения авиационных средств, для оказания скорой и скорой специализированной медицинской помощи</t>
  </si>
  <si>
    <t>010210000</t>
  </si>
  <si>
    <t>Создание условий для бесперебойного функционирования учреждений  здравоохранения при чрезвычайных ситуациях мирного и военного вре-мени</t>
  </si>
  <si>
    <t>111</t>
  </si>
  <si>
    <t>112</t>
  </si>
  <si>
    <t>010212000</t>
  </si>
  <si>
    <t>Организация мероприятий по повышению безопасности дорожного движения в Республике Коми</t>
  </si>
  <si>
    <t>010212001</t>
  </si>
  <si>
    <t>Субсидия на иные цели (приобретение для медицинских государственных учреждений Республики Коми медицинского оборудования, специализированного санитарного автотранспорта в целях оказания в пределах своих полномочий помощи лицам, пострадавшим в результате ДТП)</t>
  </si>
  <si>
    <t>4856000</t>
  </si>
  <si>
    <t>010214000</t>
  </si>
  <si>
    <t>Организация оказания специализированной медицинской помощи, в том числе высокотехнологичной, за пределами Республики Коми</t>
  </si>
  <si>
    <t>010300000</t>
  </si>
  <si>
    <t>Подпрограмма "Развитие медицинской помощи матерям и детям"</t>
  </si>
  <si>
    <t>010301000</t>
  </si>
  <si>
    <t>Совершенствование организации медицинской помощи в службе родовспоможения, в том числе в части сохранения женского здоровья, а также развитие пренатальной (дородовой) диагностики развития ребенка</t>
  </si>
  <si>
    <t>010301001</t>
  </si>
  <si>
    <t>Субсидия на иные цели (проведение мероприятий, за исключением приобретения основных средств, направленных на поддержание и сохранение здорового поколения)</t>
  </si>
  <si>
    <t>010301002</t>
  </si>
  <si>
    <t>Субсидия на иные цели (проведение мероприятий по пренатальной (дородовой) диагностике)</t>
  </si>
  <si>
    <t>4852000</t>
  </si>
  <si>
    <t>010303000</t>
  </si>
  <si>
    <t>Совершенствование организации медицинской помощи беременным, находящимся в трудной жизненной ситуации</t>
  </si>
  <si>
    <t>010303001</t>
  </si>
  <si>
    <t>010304000</t>
  </si>
  <si>
    <t>4850500</t>
  </si>
  <si>
    <t>010304001</t>
  </si>
  <si>
    <t>010304002</t>
  </si>
  <si>
    <t>Субсидия на иные цели (приобретение основных средств в рамках мероприятий, направленных на поддержание и сохранение здорового поколения)</t>
  </si>
  <si>
    <t>010304003</t>
  </si>
  <si>
    <t>Субсидия на иные цели (расходы на реализацию Плана мероприятий по проведению Года ребенка в Республике Коми)</t>
  </si>
  <si>
    <t>010304004</t>
  </si>
  <si>
    <t>Субсидия на иные цели (закупки оборудования и расходных материалов для неонатального и аудиологического скрининга)</t>
  </si>
  <si>
    <t>010304005</t>
  </si>
  <si>
    <t>Субсидия на иные цели (закупки оборудования и расходных материалов для аудиологического скрининга за счет остатков средств на 01 января текущего года, полученных от федерального бюджета)</t>
  </si>
  <si>
    <t>010305000</t>
  </si>
  <si>
    <t>Совершенствование организации медицинской помощи подростков, в том числе в части организации раннего выявления и коррекции  нарушений репродуктивного здоровья</t>
  </si>
  <si>
    <t>010307000</t>
  </si>
  <si>
    <t>Совершенствование деятельности Домов ребенка</t>
  </si>
  <si>
    <t>010309000</t>
  </si>
  <si>
    <t>Совершенствование организации медицинской помощи детям в общеобразовательных учреждениях</t>
  </si>
  <si>
    <t>010400000</t>
  </si>
  <si>
    <t>Подпрограмма "Формирование здорового образа жизни"</t>
  </si>
  <si>
    <t>010402000</t>
  </si>
  <si>
    <t>Информационно-коммуникационная кампания</t>
  </si>
  <si>
    <t>010402001</t>
  </si>
  <si>
    <t>Субсидия на иные цели (проведение информационно-коммуникационной компании в рамках мероприятий по здоровому образу жизни)</t>
  </si>
  <si>
    <t>010405000</t>
  </si>
  <si>
    <t>Модернизация наркологической службы</t>
  </si>
  <si>
    <t>010405001</t>
  </si>
  <si>
    <t>Субсидия на иные цели (модернизация наркологической службы за счет средств, поступающих из федерального бюджета)</t>
  </si>
  <si>
    <t>4851700</t>
  </si>
  <si>
    <t>010500000</t>
  </si>
  <si>
    <t>Подпрограмма "Развитие кадрового потенциала отрасли "Здравоохранение"</t>
  </si>
  <si>
    <t>010503000</t>
  </si>
  <si>
    <t>Подготовка специалистов по контрактной форме обучения в высших учебных заведениях профессионального образования в области здравоохранения</t>
  </si>
  <si>
    <t>010506000</t>
  </si>
  <si>
    <t>Осуществление единовременных компенсационных выплат медицинским работникам</t>
  </si>
  <si>
    <t>5051703</t>
  </si>
  <si>
    <t>321</t>
  </si>
  <si>
    <t>010506001</t>
  </si>
  <si>
    <t>Осуществление единовременных компенсационных выплат медицинским работникам с высшим профессиональным медицинским образованием</t>
  </si>
  <si>
    <t>010511000</t>
  </si>
  <si>
    <t>Реализация постановления Правительства Республики Коми от 26 ноября 2007 г. № 277 "О премиях Правительства Республики Коми"</t>
  </si>
  <si>
    <t>8551100</t>
  </si>
  <si>
    <t>330</t>
  </si>
  <si>
    <t>010511001</t>
  </si>
  <si>
    <t>Организация и проведение конкурсов</t>
  </si>
  <si>
    <t>010600000</t>
  </si>
  <si>
    <t>Подпрограмма "Обеспечение условий для реализации государственной программы Республики Коми "Развитие здравоохранения"</t>
  </si>
  <si>
    <t>010601000</t>
  </si>
  <si>
    <t>Руководство и управление в сфере установленных функций органов государственной власти Республики Коми, государственных органов Республики Коми, образованных Главой Республики Коми или Правительством Республики Коми</t>
  </si>
  <si>
    <t>0020400</t>
  </si>
  <si>
    <t>121</t>
  </si>
  <si>
    <t>122</t>
  </si>
  <si>
    <t>4520400</t>
  </si>
  <si>
    <t>010603000</t>
  </si>
  <si>
    <t>Осуществление переданных полномочий Российской Федерации в области охраны здоровья граждан</t>
  </si>
  <si>
    <t>010604000</t>
  </si>
  <si>
    <t>Обеспечение деятельности подведомственных учреждений</t>
  </si>
  <si>
    <t>(наименование органа, исполняющего бюджет)</t>
  </si>
  <si>
    <t xml:space="preserve"> на 03.09.2013 г.</t>
  </si>
  <si>
    <t>Дата печати 02.09.2013 (14:34:44)</t>
  </si>
  <si>
    <t>Наименование КФСР</t>
  </si>
  <si>
    <t>Наименование КЦСР</t>
  </si>
  <si>
    <t>Наименование КВР</t>
  </si>
  <si>
    <t>Стационарная медицинская помощь</t>
  </si>
  <si>
    <t>Субсидии бюджетным учреждениям на финансовое обеспечение государственного задания на оказание государственных услуг (выполнение работ)</t>
  </si>
  <si>
    <t>Субсидии автономным учреждениям на финансовое обеспечение государственного задания на оказание государственных услуг (выполнение работ)</t>
  </si>
  <si>
    <t>Амбулаторная помощь</t>
  </si>
  <si>
    <t>Медицинская помощь в дневных стационарах всех типов</t>
  </si>
  <si>
    <t>Другие вопросы в области здравоохранения</t>
  </si>
  <si>
    <t>Реализация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t>
  </si>
  <si>
    <t>Закупка товаров, работ, услуг в сфере информационно-коммуникационных технологий</t>
  </si>
  <si>
    <t>Выполнение территориальной программы обязательного медицинского страхования в рамках базовой программы обязательного медицинского страхования</t>
  </si>
  <si>
    <t>Межбюджетные трансферты бюджетам территориальных фондов обязательного медицинского страхования</t>
  </si>
  <si>
    <t>Обязательное медицинское страхование неработающего населения</t>
  </si>
  <si>
    <t>Межбюджетные трансферты бюджету Федерального фонда обязательного медицинского страхования</t>
  </si>
  <si>
    <t>Мероприятия в области здравоохранения, спорта и физической культуры, туризма</t>
  </si>
  <si>
    <t>Скорая медицинская помощь</t>
  </si>
  <si>
    <t>Субсидии бюджетным учреждениям на иные цели</t>
  </si>
  <si>
    <t>Прочая закупка товаров, работ и услуг для государственных нужд</t>
  </si>
  <si>
    <t>Заготовка, переработка, хранение и обеспечение безопасности донорской крови и ее компонентов</t>
  </si>
  <si>
    <t>Субсидии автономным учреждениям на иные цели</t>
  </si>
  <si>
    <t>Санаторно-оздоровительная помощь</t>
  </si>
  <si>
    <t>Противопожарная защита учреждений социальной сферы в Республике Коми</t>
  </si>
  <si>
    <t>Реализация программы модернизации здравоохранения субъектов Российской Федерации в части укрепления материально-технической базы медицинских учреждений</t>
  </si>
  <si>
    <t>Централизованные закупки медикаментов и медицинского оборудования</t>
  </si>
  <si>
    <t>Социальное обеспечение населения</t>
  </si>
  <si>
    <t>Финансирование расходов льготного лекарственного обеспечения населения Республики Коми в соответствии с Постановлением Правительства Российской Федерации от 30 июля 1994 года № 890 "О государственной поддержке развития медицинской промышленности и улучшении обеспечения населения и учреждений здравоохранения лекарственными средствами и изделиями медицинского назначения"</t>
  </si>
  <si>
    <t>Приобретение товаров, работ, услуг в пользу граждан</t>
  </si>
  <si>
    <t>Оказание отдельным категориям граждан государственной социальной помощи по обеспечению лекарственными препаратами, изделиями медицинского назначения, а также специализированными продуктами лечебного питания для детей-инвалидов</t>
  </si>
  <si>
    <t>Отдельные полномочия в области обеспечения лекарственными препаратами</t>
  </si>
  <si>
    <t>Осуществление организационных мероприятий по обеспечению граждан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</si>
  <si>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Высокотехнологичные виды медицинской помощи за счет средств республиканского бюджета</t>
  </si>
  <si>
    <t>Высокотехнологичные виды медицинской помощи за счет средств, поступающих из федерального бюджета</t>
  </si>
  <si>
    <t>Финансовое обеспечение закупок диагностических средств и антивирусных препаратов для профилактики, выявления, мониторинга лечения и лечения лиц, инфицированных вирусами иммунодефицита человека и гепатитов B и C</t>
  </si>
  <si>
    <t>Мероприятия, направленные на обследование населения с целью выявления туберкулеза, лечения больных туберкулезом, профилактические мероприятия</t>
  </si>
  <si>
    <t>Прочие мероприятия, осуществляемые за счет межбюджетных трансфертов прошлых лет из федерального бюджета</t>
  </si>
  <si>
    <t>Мероприятия, направленные на совершенствование медицинской помощи больным с онкологическими заболеваниями</t>
  </si>
  <si>
    <t>Фонд оплаты труда и страховые взносы</t>
  </si>
  <si>
    <t>Иные выплаты персоналу, за исключением фонда оплаты труда</t>
  </si>
  <si>
    <t>Повышение безопасности дорожного движения в Республике Коми</t>
  </si>
  <si>
    <t>Мероприятия по пренатальной (дородовой) диагностике</t>
  </si>
  <si>
    <t>Закупки оборудования и расходных материалов для неонатального и аудиологического скрининга</t>
  </si>
  <si>
    <t>Мероприятия, направленные на формирование здорового образа жизни у населения Российской Федерации, включая сокращение потребления алкоголя и табака</t>
  </si>
  <si>
    <t>Единовременные компенсационные выплаты медицинским работникам</t>
  </si>
  <si>
    <t>Пособия и компенсации гражданам и иные социальные выплаты, кроме публичных нормативных обязательств</t>
  </si>
  <si>
    <t>Постановление Правительства Республики Коми от 26 ноября 2007 года № 277 "О премиях Правительства Республики Коми"</t>
  </si>
  <si>
    <t>Публичные нормативные выплаты гражданам несоциального характера</t>
  </si>
  <si>
    <t>Центральный аппарат</t>
  </si>
  <si>
    <t>Осуществление переданных полномочий Российской Федерации в сфере охраны здоровья граждан</t>
  </si>
</sst>
</file>

<file path=xl/styles.xml><?xml version="1.0" encoding="utf-8"?>
<styleSheet xmlns="http://schemas.openxmlformats.org/spreadsheetml/2006/main">
  <numFmts count="11">
    <numFmt numFmtId="164" formatCode="GENERAL"/>
    <numFmt numFmtId="165" formatCode="@"/>
    <numFmt numFmtId="166" formatCode="_-* #,##0.0_р_._-;\-* #,##0.0_р_._-;_-* \-?_р_._-;_-@_-"/>
    <numFmt numFmtId="167" formatCode="_-* #,##0.00_р_._-;\-* #,##0.00_р_._-;_-* \-??_р_._-;_-@_-"/>
    <numFmt numFmtId="168" formatCode="_-* #,##0_р_._-;\-* #,##0_р_._-;_-* \-??_р_._-;_-@_-"/>
    <numFmt numFmtId="169" formatCode="_-* #,##0.0_р_._-;\-* #,##0.0_р_._-;_-* \-??_р_._-;_-@_-"/>
    <numFmt numFmtId="170" formatCode="#,##0.00"/>
    <numFmt numFmtId="171" formatCode="DD/MM/YYYY"/>
    <numFmt numFmtId="172" formatCode="?"/>
    <numFmt numFmtId="173" formatCode="DD/MM/YY\ HH:MM"/>
    <numFmt numFmtId="174" formatCode="#,##0.0"/>
  </numFmts>
  <fonts count="22">
    <font>
      <sz val="11"/>
      <color indexed="8"/>
      <name val="Calibri"/>
      <family val="2"/>
    </font>
    <font>
      <sz val="10"/>
      <name val="Arial"/>
      <family val="0"/>
    </font>
    <font>
      <sz val="10"/>
      <name val="Arial Cyr"/>
      <family val="2"/>
    </font>
    <font>
      <sz val="14"/>
      <name val="Times New Roman"/>
      <family val="1"/>
    </font>
    <font>
      <sz val="14"/>
      <color indexed="20"/>
      <name val="Times New Roman"/>
      <family val="1"/>
    </font>
    <font>
      <sz val="16"/>
      <name val="Times New Roman"/>
      <family val="1"/>
    </font>
    <font>
      <b/>
      <sz val="14"/>
      <name val="Times New Roman"/>
      <family val="1"/>
    </font>
    <font>
      <b/>
      <sz val="14"/>
      <color indexed="20"/>
      <name val="Times New Roman"/>
      <family val="1"/>
    </font>
    <font>
      <sz val="12"/>
      <name val="Times New Roman"/>
      <family val="1"/>
    </font>
    <font>
      <b/>
      <sz val="13"/>
      <name val="Times New Roman"/>
      <family val="1"/>
    </font>
    <font>
      <b/>
      <sz val="12"/>
      <name val="Times New Roman"/>
      <family val="1"/>
    </font>
    <font>
      <b/>
      <sz val="10"/>
      <name val="Arial"/>
      <family val="2"/>
    </font>
    <font>
      <b/>
      <sz val="10"/>
      <name val="Arial Cyr"/>
      <family val="2"/>
    </font>
    <font>
      <b/>
      <sz val="8"/>
      <name val="MS Sans Serif"/>
      <family val="2"/>
    </font>
    <font>
      <b/>
      <sz val="8"/>
      <name val="Arial Narrow"/>
      <family val="2"/>
    </font>
    <font>
      <b/>
      <sz val="8.5"/>
      <name val="MS Sans Serif"/>
      <family val="2"/>
    </font>
    <font>
      <sz val="8.5"/>
      <name val="MS Sans Serif"/>
      <family val="2"/>
    </font>
    <font>
      <sz val="8.5"/>
      <color indexed="10"/>
      <name val="MS Sans Serif"/>
      <family val="2"/>
    </font>
    <font>
      <sz val="8"/>
      <name val="Arial Cyr"/>
      <family val="2"/>
    </font>
    <font>
      <b/>
      <sz val="11"/>
      <name val="Times New Roman"/>
      <family val="1"/>
    </font>
    <font>
      <sz val="8"/>
      <name val="Arial Narrow"/>
      <family val="2"/>
    </font>
    <font>
      <sz val="8"/>
      <color indexed="8"/>
      <name val="MS Sans Serif"/>
      <family val="2"/>
    </font>
  </fonts>
  <fills count="8">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5"/>
        <bgColor indexed="64"/>
      </patternFill>
    </fill>
    <fill>
      <patternFill patternType="solid">
        <fgColor indexed="46"/>
        <bgColor indexed="64"/>
      </patternFill>
    </fill>
    <fill>
      <patternFill patternType="solid">
        <fgColor indexed="27"/>
        <bgColor indexed="64"/>
      </patternFill>
    </fill>
  </fills>
  <borders count="40">
    <border>
      <left/>
      <right/>
      <top/>
      <bottom/>
      <diagonal/>
    </border>
    <border>
      <left style="thin">
        <color indexed="63"/>
      </left>
      <right style="thin">
        <color indexed="63"/>
      </right>
      <top style="thin">
        <color indexed="63"/>
      </top>
      <bottom style="thin">
        <color indexed="63"/>
      </bottom>
    </border>
    <border>
      <left style="medium">
        <color indexed="63"/>
      </left>
      <right style="medium">
        <color indexed="63"/>
      </right>
      <top style="medium">
        <color indexed="63"/>
      </top>
      <bottom>
        <color indexed="63"/>
      </bottom>
    </border>
    <border>
      <left style="medium">
        <color indexed="63"/>
      </left>
      <right style="medium">
        <color indexed="63"/>
      </right>
      <top>
        <color indexed="63"/>
      </top>
      <bottom>
        <color indexed="63"/>
      </bottom>
    </border>
    <border>
      <left>
        <color indexed="63"/>
      </left>
      <right style="thin">
        <color indexed="63"/>
      </right>
      <top style="thin">
        <color indexed="63"/>
      </top>
      <bottom style="thin">
        <color indexed="63"/>
      </bottom>
    </border>
    <border>
      <left style="thin">
        <color indexed="63"/>
      </left>
      <right style="thin">
        <color indexed="63"/>
      </right>
      <top>
        <color indexed="63"/>
      </top>
      <bottom style="thin">
        <color indexed="63"/>
      </bottom>
    </border>
    <border>
      <left style="medium">
        <color indexed="63"/>
      </left>
      <right style="medium">
        <color indexed="63"/>
      </right>
      <top>
        <color indexed="63"/>
      </top>
      <bottom style="medium">
        <color indexed="63"/>
      </bottom>
    </border>
    <border>
      <left style="medium">
        <color indexed="63"/>
      </left>
      <right>
        <color indexed="63"/>
      </right>
      <top style="medium">
        <color indexed="63"/>
      </top>
      <bottom style="medium">
        <color indexed="63"/>
      </bottom>
    </border>
    <border>
      <left>
        <color indexed="63"/>
      </left>
      <right>
        <color indexed="63"/>
      </right>
      <top style="medium">
        <color indexed="63"/>
      </top>
      <bottom style="medium">
        <color indexed="63"/>
      </bottom>
    </border>
    <border>
      <left>
        <color indexed="63"/>
      </left>
      <right style="medium">
        <color indexed="63"/>
      </right>
      <top style="medium">
        <color indexed="63"/>
      </top>
      <bottom style="medium">
        <color indexed="63"/>
      </bottom>
    </border>
    <border>
      <left style="medium">
        <color indexed="63"/>
      </left>
      <right style="thin">
        <color indexed="63"/>
      </right>
      <top style="medium">
        <color indexed="63"/>
      </top>
      <bottom style="thin">
        <color indexed="63"/>
      </bottom>
    </border>
    <border>
      <left style="thin">
        <color indexed="63"/>
      </left>
      <right style="thin">
        <color indexed="63"/>
      </right>
      <top style="medium">
        <color indexed="63"/>
      </top>
      <bottom style="medium">
        <color indexed="63"/>
      </bottom>
    </border>
    <border>
      <left style="thin">
        <color indexed="63"/>
      </left>
      <right style="medium">
        <color indexed="63"/>
      </right>
      <top style="medium">
        <color indexed="63"/>
      </top>
      <bottom style="medium">
        <color indexed="63"/>
      </bottom>
    </border>
    <border>
      <left style="medium">
        <color indexed="63"/>
      </left>
      <right style="thin">
        <color indexed="63"/>
      </right>
      <top style="thin">
        <color indexed="63"/>
      </top>
      <bottom style="medium">
        <color indexed="63"/>
      </bottom>
    </border>
    <border>
      <left style="thin">
        <color indexed="63"/>
      </left>
      <right style="thin">
        <color indexed="63"/>
      </right>
      <top>
        <color indexed="63"/>
      </top>
      <bottom style="medium">
        <color indexed="63"/>
      </bottom>
    </border>
    <border>
      <left style="thin">
        <color indexed="63"/>
      </left>
      <right>
        <color indexed="63"/>
      </right>
      <top>
        <color indexed="63"/>
      </top>
      <bottom style="medium">
        <color indexed="63"/>
      </bottom>
    </border>
    <border>
      <left style="medium">
        <color indexed="63"/>
      </left>
      <right style="thin">
        <color indexed="63"/>
      </right>
      <top style="medium">
        <color indexed="63"/>
      </top>
      <bottom style="medium">
        <color indexed="63"/>
      </bottom>
    </border>
    <border>
      <left>
        <color indexed="63"/>
      </left>
      <right style="thin">
        <color indexed="63"/>
      </right>
      <top style="medium">
        <color indexed="63"/>
      </top>
      <bottom style="medium">
        <color indexed="63"/>
      </bottom>
    </border>
    <border>
      <left style="medium">
        <color indexed="63"/>
      </left>
      <right style="thin">
        <color indexed="63"/>
      </right>
      <top>
        <color indexed="63"/>
      </top>
      <bottom style="thin">
        <color indexed="63"/>
      </bottom>
    </border>
    <border>
      <left>
        <color indexed="63"/>
      </left>
      <right>
        <color indexed="63"/>
      </right>
      <top>
        <color indexed="63"/>
      </top>
      <bottom style="thin">
        <color indexed="63"/>
      </bottom>
    </border>
    <border>
      <left style="thin">
        <color indexed="63"/>
      </left>
      <right style="medium">
        <color indexed="63"/>
      </right>
      <top>
        <color indexed="63"/>
      </top>
      <bottom style="thin">
        <color indexed="63"/>
      </bottom>
    </border>
    <border>
      <left>
        <color indexed="63"/>
      </left>
      <right>
        <color indexed="63"/>
      </right>
      <top style="thin">
        <color indexed="63"/>
      </top>
      <bottom style="thin">
        <color indexed="63"/>
      </bottom>
    </border>
    <border>
      <left style="medium">
        <color indexed="63"/>
      </left>
      <right style="thin">
        <color indexed="63"/>
      </right>
      <top style="thin">
        <color indexed="63"/>
      </top>
      <bottom style="thin">
        <color indexed="63"/>
      </bottom>
    </border>
    <border>
      <left style="thin">
        <color indexed="63"/>
      </left>
      <right style="medium">
        <color indexed="63"/>
      </right>
      <top style="thin">
        <color indexed="63"/>
      </top>
      <bottom style="thin">
        <color indexed="63"/>
      </bottom>
    </border>
    <border>
      <left>
        <color indexed="63"/>
      </left>
      <right style="thin">
        <color indexed="63"/>
      </right>
      <top style="thin">
        <color indexed="63"/>
      </top>
      <bottom>
        <color indexed="63"/>
      </bottom>
    </border>
    <border>
      <left>
        <color indexed="63"/>
      </left>
      <right>
        <color indexed="63"/>
      </right>
      <top style="thin">
        <color indexed="63"/>
      </top>
      <bottom>
        <color indexed="63"/>
      </bottom>
    </border>
    <border>
      <left style="medium">
        <color indexed="63"/>
      </left>
      <right style="thin">
        <color indexed="63"/>
      </right>
      <top>
        <color indexed="63"/>
      </top>
      <bottom style="medium">
        <color indexed="63"/>
      </bottom>
    </border>
    <border>
      <left style="thin">
        <color indexed="63"/>
      </left>
      <right style="thin">
        <color indexed="63"/>
      </right>
      <top style="thin">
        <color indexed="63"/>
      </top>
      <bottom style="medium">
        <color indexed="63"/>
      </bottom>
    </border>
    <border>
      <left>
        <color indexed="63"/>
      </left>
      <right style="thin">
        <color indexed="63"/>
      </right>
      <top style="thin">
        <color indexed="63"/>
      </top>
      <bottom style="medium">
        <color indexed="63"/>
      </bottom>
    </border>
    <border>
      <left style="thin">
        <color indexed="63"/>
      </left>
      <right style="medium">
        <color indexed="63"/>
      </right>
      <top style="thin">
        <color indexed="63"/>
      </top>
      <bottom style="medium">
        <color indexed="63"/>
      </bottom>
    </border>
    <border>
      <left style="medium">
        <color indexed="63"/>
      </left>
      <right style="thin">
        <color indexed="63"/>
      </right>
      <top>
        <color indexed="63"/>
      </top>
      <bottom>
        <color indexed="63"/>
      </bottom>
    </border>
    <border>
      <left style="thin">
        <color indexed="63"/>
      </left>
      <right style="thin">
        <color indexed="63"/>
      </right>
      <top>
        <color indexed="63"/>
      </top>
      <bottom>
        <color indexed="63"/>
      </bottom>
    </border>
    <border>
      <left style="thin">
        <color indexed="63"/>
      </left>
      <right style="thin">
        <color indexed="63"/>
      </right>
      <top style="medium">
        <color indexed="63"/>
      </top>
      <bottom style="thin">
        <color indexed="63"/>
      </bottom>
    </border>
    <border>
      <left style="thin">
        <color indexed="63"/>
      </left>
      <right style="medium">
        <color indexed="63"/>
      </right>
      <top>
        <color indexed="63"/>
      </top>
      <bottom>
        <color indexed="63"/>
      </bottom>
    </border>
    <border>
      <left style="medium">
        <color indexed="63"/>
      </left>
      <right style="hair">
        <color indexed="63"/>
      </right>
      <top style="thin">
        <color indexed="63"/>
      </top>
      <bottom style="thin">
        <color indexed="63"/>
      </bottom>
    </border>
    <border>
      <left style="thin">
        <color indexed="63"/>
      </left>
      <right style="hair">
        <color indexed="63"/>
      </right>
      <top style="thin">
        <color indexed="63"/>
      </top>
      <bottom style="thin">
        <color indexed="63"/>
      </bottom>
    </border>
    <border>
      <left style="hair">
        <color indexed="63"/>
      </left>
      <right style="hair">
        <color indexed="63"/>
      </right>
      <top style="thin">
        <color indexed="63"/>
      </top>
      <bottom style="thin">
        <color indexed="63"/>
      </bottom>
    </border>
    <border>
      <left>
        <color indexed="63"/>
      </left>
      <right>
        <color indexed="63"/>
      </right>
      <top style="thin">
        <color indexed="63"/>
      </top>
      <bottom style="medium">
        <color indexed="63"/>
      </bottom>
    </border>
    <border>
      <left style="thin">
        <color indexed="63"/>
      </left>
      <right style="thin">
        <color indexed="63"/>
      </right>
      <top style="hair">
        <color indexed="63"/>
      </top>
      <bottom style="hair">
        <color indexed="63"/>
      </bottom>
    </border>
    <border>
      <left style="hair">
        <color indexed="63"/>
      </left>
      <right style="hair">
        <color indexed="63"/>
      </right>
      <top style="hair">
        <color indexed="63"/>
      </top>
      <bottom style="hair">
        <color indexed="6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 fillId="0" borderId="0">
      <alignment/>
      <protection/>
    </xf>
    <xf numFmtId="164" fontId="1" fillId="0" borderId="0">
      <alignment/>
      <protection/>
    </xf>
    <xf numFmtId="164" fontId="2" fillId="0" borderId="0">
      <alignment/>
      <protection/>
    </xf>
  </cellStyleXfs>
  <cellXfs count="296">
    <xf numFmtId="164" fontId="0" fillId="0" borderId="0" xfId="0" applyAlignment="1">
      <alignment/>
    </xf>
    <xf numFmtId="164" fontId="3" fillId="0" borderId="0" xfId="0" applyFont="1" applyAlignment="1">
      <alignment/>
    </xf>
    <xf numFmtId="164" fontId="3" fillId="0" borderId="0" xfId="0" applyFont="1" applyAlignment="1">
      <alignment horizontal="center"/>
    </xf>
    <xf numFmtId="164" fontId="4" fillId="0" borderId="0" xfId="0" applyFont="1" applyAlignment="1">
      <alignment/>
    </xf>
    <xf numFmtId="165" fontId="3" fillId="0" borderId="0" xfId="0" applyNumberFormat="1" applyFont="1" applyAlignment="1">
      <alignment horizontal="center" vertical="top"/>
    </xf>
    <xf numFmtId="164" fontId="3" fillId="0" borderId="0" xfId="0" applyFont="1" applyAlignment="1">
      <alignment vertical="top"/>
    </xf>
    <xf numFmtId="164" fontId="4" fillId="0" borderId="0" xfId="0" applyFont="1" applyAlignment="1">
      <alignment vertical="top"/>
    </xf>
    <xf numFmtId="164" fontId="3" fillId="0" borderId="0" xfId="0" applyFont="1" applyBorder="1" applyAlignment="1">
      <alignment horizontal="center" vertical="top" wrapText="1"/>
    </xf>
    <xf numFmtId="164" fontId="3" fillId="0" borderId="0" xfId="0" applyFont="1" applyAlignment="1">
      <alignment horizontal="center" vertical="top" wrapText="1"/>
    </xf>
    <xf numFmtId="164" fontId="5" fillId="0" borderId="0" xfId="0" applyFont="1" applyAlignment="1">
      <alignment horizontal="right" vertical="top" wrapText="1"/>
    </xf>
    <xf numFmtId="164" fontId="6" fillId="0" borderId="0" xfId="0" applyFont="1" applyBorder="1" applyAlignment="1">
      <alignment horizontal="center" vertical="top" wrapText="1"/>
    </xf>
    <xf numFmtId="165" fontId="3" fillId="0" borderId="0" xfId="0" applyNumberFormat="1" applyFont="1" applyBorder="1" applyAlignment="1">
      <alignment horizontal="center" vertical="top" wrapText="1"/>
    </xf>
    <xf numFmtId="164" fontId="3" fillId="0" borderId="0" xfId="0" applyFont="1" applyBorder="1" applyAlignment="1">
      <alignment vertical="top" wrapText="1"/>
    </xf>
    <xf numFmtId="164" fontId="3" fillId="2" borderId="1" xfId="0" applyFont="1" applyFill="1" applyBorder="1" applyAlignment="1">
      <alignment horizontal="center" vertical="center" wrapText="1"/>
    </xf>
    <xf numFmtId="164" fontId="3" fillId="0" borderId="1" xfId="0" applyFont="1" applyBorder="1" applyAlignment="1">
      <alignment horizontal="center" vertical="top" wrapText="1"/>
    </xf>
    <xf numFmtId="164" fontId="3" fillId="2" borderId="1" xfId="0" applyFont="1" applyFill="1" applyBorder="1" applyAlignment="1">
      <alignment horizontal="center" vertical="top" wrapText="1"/>
    </xf>
    <xf numFmtId="164" fontId="3" fillId="0" borderId="1" xfId="0" applyFont="1" applyBorder="1" applyAlignment="1">
      <alignment horizontal="center" vertical="center" wrapText="1"/>
    </xf>
    <xf numFmtId="165" fontId="3" fillId="0" borderId="1" xfId="0" applyNumberFormat="1" applyFont="1" applyBorder="1" applyAlignment="1">
      <alignment horizontal="center" vertical="center" wrapText="1"/>
    </xf>
    <xf numFmtId="164" fontId="4" fillId="0" borderId="1" xfId="0" applyFont="1" applyBorder="1" applyAlignment="1">
      <alignment horizontal="center" vertical="center" wrapText="1"/>
    </xf>
    <xf numFmtId="164" fontId="7" fillId="0" borderId="1" xfId="0" applyFont="1" applyBorder="1" applyAlignment="1">
      <alignment horizontal="center" vertical="center" wrapText="1"/>
    </xf>
    <xf numFmtId="164" fontId="6" fillId="0" borderId="1" xfId="0" applyFont="1" applyBorder="1" applyAlignment="1">
      <alignment horizontal="center" vertical="center" wrapText="1"/>
    </xf>
    <xf numFmtId="164" fontId="6" fillId="0" borderId="0" xfId="0" applyFont="1" applyBorder="1" applyAlignment="1">
      <alignment horizontal="center" vertical="center" wrapText="1"/>
    </xf>
    <xf numFmtId="164" fontId="3" fillId="0" borderId="0" xfId="0" applyFont="1" applyBorder="1" applyAlignment="1">
      <alignment vertical="center" wrapText="1"/>
    </xf>
    <xf numFmtId="164" fontId="3" fillId="0" borderId="0" xfId="0" applyFont="1" applyAlignment="1">
      <alignment vertical="center"/>
    </xf>
    <xf numFmtId="164" fontId="3" fillId="0" borderId="1" xfId="0" applyFont="1" applyFill="1" applyBorder="1" applyAlignment="1">
      <alignment horizontal="center" vertical="top" wrapText="1"/>
    </xf>
    <xf numFmtId="164" fontId="6" fillId="0" borderId="1" xfId="0" applyFont="1" applyFill="1" applyBorder="1" applyAlignment="1">
      <alignment horizontal="center" vertical="top" wrapText="1"/>
    </xf>
    <xf numFmtId="164" fontId="6" fillId="0" borderId="1" xfId="0" applyFont="1" applyFill="1" applyBorder="1" applyAlignment="1">
      <alignment horizontal="left" vertical="top" wrapText="1"/>
    </xf>
    <xf numFmtId="166" fontId="6" fillId="0" borderId="1" xfId="0" applyNumberFormat="1" applyFont="1" applyFill="1" applyBorder="1" applyAlignment="1">
      <alignment vertical="top" wrapText="1"/>
    </xf>
    <xf numFmtId="166" fontId="6" fillId="0" borderId="1" xfId="0" applyNumberFormat="1" applyFont="1" applyFill="1" applyBorder="1" applyAlignment="1">
      <alignment horizontal="left" vertical="top" wrapText="1"/>
    </xf>
    <xf numFmtId="164" fontId="3" fillId="0" borderId="1" xfId="0" applyFont="1" applyFill="1" applyBorder="1" applyAlignment="1">
      <alignment horizontal="left" vertical="top" wrapText="1"/>
    </xf>
    <xf numFmtId="165" fontId="6" fillId="0" borderId="1" xfId="0" applyNumberFormat="1" applyFont="1" applyFill="1" applyBorder="1" applyAlignment="1">
      <alignment horizontal="center" vertical="top" wrapText="1"/>
    </xf>
    <xf numFmtId="164" fontId="3" fillId="0" borderId="2" xfId="0" applyFont="1" applyBorder="1" applyAlignment="1">
      <alignment/>
    </xf>
    <xf numFmtId="164" fontId="3" fillId="0" borderId="3" xfId="0" applyFont="1" applyBorder="1" applyAlignment="1">
      <alignment/>
    </xf>
    <xf numFmtId="167" fontId="3" fillId="0" borderId="0" xfId="15" applyFont="1" applyFill="1" applyBorder="1" applyAlignment="1" applyProtection="1">
      <alignment horizontal="center" vertical="top"/>
      <protection/>
    </xf>
    <xf numFmtId="167" fontId="3" fillId="0" borderId="3" xfId="0" applyNumberFormat="1" applyFont="1" applyBorder="1" applyAlignment="1">
      <alignment/>
    </xf>
    <xf numFmtId="165" fontId="3" fillId="0" borderId="1" xfId="0" applyNumberFormat="1" applyFont="1" applyFill="1" applyBorder="1" applyAlignment="1">
      <alignment horizontal="center" vertical="top" wrapText="1"/>
    </xf>
    <xf numFmtId="167" fontId="3" fillId="0" borderId="0" xfId="15" applyFont="1" applyFill="1" applyBorder="1" applyAlignment="1" applyProtection="1">
      <alignment vertical="top"/>
      <protection/>
    </xf>
    <xf numFmtId="164" fontId="3" fillId="0" borderId="1" xfId="0" applyFont="1" applyFill="1" applyBorder="1" applyAlignment="1">
      <alignment horizontal="left" vertical="center" wrapText="1"/>
    </xf>
    <xf numFmtId="168" fontId="3" fillId="0" borderId="1" xfId="0" applyNumberFormat="1" applyFont="1" applyFill="1" applyBorder="1" applyAlignment="1">
      <alignment horizontal="center" vertical="top" wrapText="1"/>
    </xf>
    <xf numFmtId="166" fontId="3" fillId="0" borderId="1" xfId="0" applyNumberFormat="1" applyFont="1" applyFill="1" applyBorder="1" applyAlignment="1">
      <alignment horizontal="left" vertical="top" wrapText="1"/>
    </xf>
    <xf numFmtId="165" fontId="3" fillId="2" borderId="0" xfId="0" applyNumberFormat="1" applyFont="1" applyFill="1" applyAlignment="1">
      <alignment horizontal="center" vertical="top"/>
    </xf>
    <xf numFmtId="167" fontId="3" fillId="2" borderId="0" xfId="15" applyFont="1" applyFill="1" applyBorder="1" applyAlignment="1" applyProtection="1">
      <alignment vertical="top"/>
      <protection/>
    </xf>
    <xf numFmtId="164" fontId="3" fillId="2" borderId="3" xfId="0" applyFont="1" applyFill="1" applyBorder="1" applyAlignment="1">
      <alignment/>
    </xf>
    <xf numFmtId="164" fontId="3" fillId="2" borderId="0" xfId="0" applyFont="1" applyFill="1" applyAlignment="1">
      <alignment/>
    </xf>
    <xf numFmtId="166" fontId="7" fillId="0" borderId="1" xfId="0" applyNumberFormat="1" applyFont="1" applyFill="1" applyBorder="1" applyAlignment="1">
      <alignment vertical="top" wrapText="1"/>
    </xf>
    <xf numFmtId="166" fontId="7" fillId="0" borderId="1" xfId="0" applyNumberFormat="1" applyFont="1" applyFill="1" applyBorder="1" applyAlignment="1">
      <alignment horizontal="left" vertical="top" wrapText="1"/>
    </xf>
    <xf numFmtId="165" fontId="3" fillId="0" borderId="0" xfId="0" applyNumberFormat="1" applyFont="1" applyFill="1" applyAlignment="1">
      <alignment horizontal="center" vertical="top"/>
    </xf>
    <xf numFmtId="164" fontId="3" fillId="0" borderId="3" xfId="0" applyFont="1" applyFill="1" applyBorder="1" applyAlignment="1">
      <alignment/>
    </xf>
    <xf numFmtId="164" fontId="3" fillId="0" borderId="0" xfId="0" applyFont="1" applyFill="1" applyAlignment="1">
      <alignment/>
    </xf>
    <xf numFmtId="164" fontId="3" fillId="2" borderId="1" xfId="0" applyFont="1" applyFill="1" applyBorder="1" applyAlignment="1">
      <alignment horizontal="left" vertical="top" wrapText="1"/>
    </xf>
    <xf numFmtId="168" fontId="3" fillId="2" borderId="1" xfId="0" applyNumberFormat="1" applyFont="1" applyFill="1" applyBorder="1" applyAlignment="1">
      <alignment horizontal="center" vertical="top" wrapText="1"/>
    </xf>
    <xf numFmtId="165" fontId="3" fillId="2" borderId="1" xfId="0" applyNumberFormat="1" applyFont="1" applyFill="1" applyBorder="1" applyAlignment="1">
      <alignment horizontal="center" vertical="top" wrapText="1"/>
    </xf>
    <xf numFmtId="166" fontId="4" fillId="2" borderId="1" xfId="0" applyNumberFormat="1" applyFont="1" applyFill="1" applyBorder="1" applyAlignment="1">
      <alignment horizontal="left" vertical="top" wrapText="1"/>
    </xf>
    <xf numFmtId="166" fontId="3" fillId="2" borderId="1" xfId="0" applyNumberFormat="1" applyFont="1" applyFill="1" applyBorder="1" applyAlignment="1">
      <alignment horizontal="left" vertical="top" wrapText="1"/>
    </xf>
    <xf numFmtId="166" fontId="7" fillId="2" borderId="1" xfId="0" applyNumberFormat="1" applyFont="1" applyFill="1" applyBorder="1" applyAlignment="1">
      <alignment vertical="top" wrapText="1"/>
    </xf>
    <xf numFmtId="166" fontId="7" fillId="3" borderId="1" xfId="0" applyNumberFormat="1" applyFont="1" applyFill="1" applyBorder="1" applyAlignment="1">
      <alignment horizontal="left" vertical="top" wrapText="1"/>
    </xf>
    <xf numFmtId="166" fontId="6" fillId="2" borderId="1" xfId="0" applyNumberFormat="1" applyFont="1" applyFill="1" applyBorder="1" applyAlignment="1">
      <alignment horizontal="left" vertical="top" wrapText="1"/>
    </xf>
    <xf numFmtId="166" fontId="7" fillId="2" borderId="1" xfId="0" applyNumberFormat="1" applyFont="1" applyFill="1" applyBorder="1" applyAlignment="1">
      <alignment horizontal="left" vertical="top" wrapText="1"/>
    </xf>
    <xf numFmtId="165" fontId="3" fillId="0" borderId="1" xfId="0" applyNumberFormat="1" applyFont="1" applyBorder="1" applyAlignment="1">
      <alignment horizontal="center" vertical="top" wrapText="1"/>
    </xf>
    <xf numFmtId="166" fontId="4" fillId="0" borderId="1" xfId="0" applyNumberFormat="1" applyFont="1" applyFill="1" applyBorder="1" applyAlignment="1">
      <alignment horizontal="left" vertical="top" wrapText="1"/>
    </xf>
    <xf numFmtId="167" fontId="3" fillId="2" borderId="0" xfId="15" applyFont="1" applyFill="1" applyBorder="1" applyAlignment="1" applyProtection="1">
      <alignment vertical="top" wrapText="1"/>
      <protection/>
    </xf>
    <xf numFmtId="166" fontId="4" fillId="0" borderId="1" xfId="0" applyNumberFormat="1" applyFont="1" applyFill="1" applyBorder="1" applyAlignment="1">
      <alignment vertical="top" wrapText="1"/>
    </xf>
    <xf numFmtId="166" fontId="3" fillId="0" borderId="1" xfId="0" applyNumberFormat="1" applyFont="1" applyFill="1" applyBorder="1" applyAlignment="1">
      <alignment vertical="top" wrapText="1"/>
    </xf>
    <xf numFmtId="165" fontId="3" fillId="0" borderId="1" xfId="0" applyNumberFormat="1" applyFont="1" applyBorder="1" applyAlignment="1">
      <alignment vertical="top" wrapText="1"/>
    </xf>
    <xf numFmtId="164" fontId="3" fillId="0" borderId="1" xfId="0" applyFont="1" applyBorder="1" applyAlignment="1">
      <alignment vertical="top" wrapText="1"/>
    </xf>
    <xf numFmtId="166" fontId="4" fillId="0" borderId="1" xfId="0" applyNumberFormat="1" applyFont="1" applyBorder="1" applyAlignment="1">
      <alignment vertical="top" wrapText="1"/>
    </xf>
    <xf numFmtId="166" fontId="3" fillId="2" borderId="1" xfId="0" applyNumberFormat="1" applyFont="1" applyFill="1" applyBorder="1" applyAlignment="1">
      <alignment vertical="top" wrapText="1"/>
    </xf>
    <xf numFmtId="166" fontId="4" fillId="2" borderId="1" xfId="0" applyNumberFormat="1" applyFont="1" applyFill="1" applyBorder="1" applyAlignment="1">
      <alignment vertical="top" wrapText="1"/>
    </xf>
    <xf numFmtId="165" fontId="3" fillId="2" borderId="0" xfId="0" applyNumberFormat="1" applyFont="1" applyFill="1" applyBorder="1" applyAlignment="1">
      <alignment horizontal="center" vertical="top" wrapText="1"/>
    </xf>
    <xf numFmtId="164" fontId="3" fillId="2" borderId="3" xfId="0" applyFont="1" applyFill="1" applyBorder="1" applyAlignment="1">
      <alignment vertical="top" wrapText="1"/>
    </xf>
    <xf numFmtId="164" fontId="3" fillId="2" borderId="0" xfId="0" applyFont="1" applyFill="1" applyBorder="1" applyAlignment="1">
      <alignment vertical="top" wrapText="1"/>
    </xf>
    <xf numFmtId="164" fontId="3" fillId="2" borderId="4" xfId="0" applyFont="1" applyFill="1" applyBorder="1" applyAlignment="1">
      <alignment horizontal="left" vertical="top" wrapText="1"/>
    </xf>
    <xf numFmtId="164" fontId="6" fillId="0" borderId="5" xfId="0" applyFont="1" applyFill="1" applyBorder="1" applyAlignment="1">
      <alignment horizontal="center" vertical="top" wrapText="1"/>
    </xf>
    <xf numFmtId="164" fontId="3" fillId="0" borderId="1" xfId="0" applyNumberFormat="1" applyFont="1" applyFill="1" applyBorder="1" applyAlignment="1">
      <alignment horizontal="center" vertical="top" wrapText="1"/>
    </xf>
    <xf numFmtId="167" fontId="3" fillId="2" borderId="0" xfId="15" applyFont="1" applyFill="1" applyBorder="1" applyAlignment="1" applyProtection="1">
      <alignment horizontal="center" vertical="top"/>
      <protection/>
    </xf>
    <xf numFmtId="165" fontId="6" fillId="0" borderId="0" xfId="0" applyNumberFormat="1" applyFont="1" applyBorder="1" applyAlignment="1">
      <alignment horizontal="center" vertical="top" wrapText="1"/>
    </xf>
    <xf numFmtId="167" fontId="6" fillId="0" borderId="0" xfId="15" applyFont="1" applyFill="1" applyBorder="1" applyAlignment="1" applyProtection="1">
      <alignment vertical="top" wrapText="1"/>
      <protection/>
    </xf>
    <xf numFmtId="164" fontId="6" fillId="0" borderId="3" xfId="0" applyFont="1" applyBorder="1" applyAlignment="1">
      <alignment vertical="top" wrapText="1"/>
    </xf>
    <xf numFmtId="164" fontId="6" fillId="0" borderId="0" xfId="0" applyFont="1" applyBorder="1" applyAlignment="1">
      <alignment vertical="top" wrapText="1"/>
    </xf>
    <xf numFmtId="165" fontId="3" fillId="0" borderId="1" xfId="0" applyNumberFormat="1" applyFont="1" applyFill="1" applyBorder="1" applyAlignment="1">
      <alignment vertical="top" wrapText="1"/>
    </xf>
    <xf numFmtId="164" fontId="3" fillId="0" borderId="1" xfId="0" applyFont="1" applyFill="1" applyBorder="1" applyAlignment="1">
      <alignment vertical="top" wrapText="1"/>
    </xf>
    <xf numFmtId="168" fontId="3" fillId="0" borderId="1" xfId="0" applyNumberFormat="1" applyFont="1" applyFill="1" applyBorder="1" applyAlignment="1">
      <alignment vertical="top" wrapText="1"/>
    </xf>
    <xf numFmtId="167" fontId="6" fillId="0" borderId="0" xfId="15" applyFont="1" applyFill="1" applyBorder="1" applyAlignment="1" applyProtection="1">
      <alignment horizontal="center" vertical="top" wrapText="1"/>
      <protection/>
    </xf>
    <xf numFmtId="166" fontId="4" fillId="0" borderId="1" xfId="0" applyNumberFormat="1" applyFont="1" applyFill="1" applyBorder="1" applyAlignment="1">
      <alignment horizontal="right" vertical="top" wrapText="1"/>
    </xf>
    <xf numFmtId="167" fontId="3" fillId="2" borderId="3" xfId="0" applyNumberFormat="1" applyFont="1" applyFill="1" applyBorder="1" applyAlignment="1">
      <alignment/>
    </xf>
    <xf numFmtId="166" fontId="7" fillId="0" borderId="1" xfId="0" applyNumberFormat="1" applyFont="1" applyFill="1" applyBorder="1" applyAlignment="1">
      <alignment horizontal="center" vertical="top" wrapText="1"/>
    </xf>
    <xf numFmtId="166" fontId="6" fillId="0" borderId="1" xfId="0" applyNumberFormat="1" applyFont="1" applyFill="1" applyBorder="1" applyAlignment="1">
      <alignment horizontal="center" vertical="top" wrapText="1"/>
    </xf>
    <xf numFmtId="167" fontId="3" fillId="0" borderId="0" xfId="15" applyFont="1" applyFill="1" applyBorder="1" applyAlignment="1" applyProtection="1">
      <alignment vertical="top" wrapText="1"/>
      <protection/>
    </xf>
    <xf numFmtId="164" fontId="3" fillId="0" borderId="3" xfId="0" applyFont="1" applyBorder="1" applyAlignment="1">
      <alignment vertical="top" wrapText="1"/>
    </xf>
    <xf numFmtId="166" fontId="4" fillId="0" borderId="1" xfId="0" applyNumberFormat="1" applyFont="1" applyFill="1" applyBorder="1" applyAlignment="1">
      <alignment horizontal="center" vertical="top" wrapText="1"/>
    </xf>
    <xf numFmtId="166" fontId="3" fillId="0" borderId="1" xfId="0" applyNumberFormat="1" applyFont="1" applyFill="1" applyBorder="1" applyAlignment="1">
      <alignment horizontal="center" vertical="top" wrapText="1"/>
    </xf>
    <xf numFmtId="167" fontId="3" fillId="0" borderId="6" xfId="0" applyNumberFormat="1" applyFont="1" applyBorder="1" applyAlignment="1">
      <alignment/>
    </xf>
    <xf numFmtId="164" fontId="3" fillId="2" borderId="0" xfId="0" applyFont="1" applyFill="1" applyAlignment="1">
      <alignment vertical="top"/>
    </xf>
    <xf numFmtId="164" fontId="5" fillId="0" borderId="0" xfId="0" applyFont="1" applyAlignment="1">
      <alignment horizontal="right"/>
    </xf>
    <xf numFmtId="166" fontId="3" fillId="0" borderId="0" xfId="0" applyNumberFormat="1" applyFont="1" applyAlignment="1">
      <alignment/>
    </xf>
    <xf numFmtId="166" fontId="4" fillId="0" borderId="0" xfId="0" applyNumberFormat="1" applyFont="1" applyAlignment="1">
      <alignment/>
    </xf>
    <xf numFmtId="167" fontId="3" fillId="0" borderId="0" xfId="15" applyFont="1" applyFill="1" applyBorder="1" applyAlignment="1" applyProtection="1">
      <alignment/>
      <protection/>
    </xf>
    <xf numFmtId="167" fontId="4" fillId="0" borderId="0" xfId="15" applyFont="1" applyFill="1" applyBorder="1" applyAlignment="1" applyProtection="1">
      <alignment/>
      <protection/>
    </xf>
    <xf numFmtId="164" fontId="6" fillId="0" borderId="0" xfId="0" applyFont="1" applyAlignment="1">
      <alignment/>
    </xf>
    <xf numFmtId="167" fontId="3" fillId="0" borderId="7" xfId="0" applyNumberFormat="1" applyFont="1" applyBorder="1" applyAlignment="1">
      <alignment/>
    </xf>
    <xf numFmtId="167" fontId="4" fillId="0" borderId="8" xfId="0" applyNumberFormat="1" applyFont="1" applyBorder="1" applyAlignment="1">
      <alignment/>
    </xf>
    <xf numFmtId="167" fontId="3" fillId="0" borderId="8" xfId="0" applyNumberFormat="1" applyFont="1" applyBorder="1" applyAlignment="1">
      <alignment/>
    </xf>
    <xf numFmtId="167" fontId="3" fillId="0" borderId="9" xfId="0" applyNumberFormat="1" applyFont="1" applyBorder="1" applyAlignment="1">
      <alignment/>
    </xf>
    <xf numFmtId="167" fontId="4" fillId="0" borderId="0" xfId="0" applyNumberFormat="1" applyFont="1" applyAlignment="1">
      <alignment/>
    </xf>
    <xf numFmtId="167" fontId="3" fillId="0" borderId="0" xfId="0" applyNumberFormat="1" applyFont="1" applyAlignment="1">
      <alignment/>
    </xf>
    <xf numFmtId="164" fontId="8" fillId="0" borderId="0" xfId="0" applyFont="1" applyAlignment="1">
      <alignment/>
    </xf>
    <xf numFmtId="164" fontId="8" fillId="0" borderId="0" xfId="0" applyFont="1" applyBorder="1" applyAlignment="1">
      <alignment horizontal="center" vertical="top" wrapText="1"/>
    </xf>
    <xf numFmtId="164" fontId="8" fillId="0" borderId="0" xfId="0" applyFont="1" applyAlignment="1">
      <alignment horizontal="right" vertical="center" indent="5"/>
    </xf>
    <xf numFmtId="164" fontId="9" fillId="0" borderId="0" xfId="0" applyFont="1" applyBorder="1" applyAlignment="1">
      <alignment horizontal="center" vertical="center" wrapText="1"/>
    </xf>
    <xf numFmtId="164" fontId="8" fillId="0" borderId="0" xfId="0" applyFont="1" applyAlignment="1">
      <alignment vertical="center"/>
    </xf>
    <xf numFmtId="164" fontId="8" fillId="0" borderId="1" xfId="0" applyFont="1" applyBorder="1" applyAlignment="1">
      <alignment horizontal="center" vertical="center" wrapText="1"/>
    </xf>
    <xf numFmtId="164" fontId="10" fillId="0" borderId="1" xfId="0" applyFont="1" applyFill="1" applyBorder="1" applyAlignment="1">
      <alignment horizontal="center" vertical="center" wrapText="1"/>
    </xf>
    <xf numFmtId="164" fontId="6" fillId="0" borderId="1" xfId="0" applyFont="1" applyFill="1" applyBorder="1" applyAlignment="1">
      <alignment horizontal="center" vertical="center" wrapText="1"/>
    </xf>
    <xf numFmtId="164" fontId="8" fillId="0" borderId="1" xfId="0" applyFont="1" applyFill="1" applyBorder="1" applyAlignment="1">
      <alignment vertical="center" wrapText="1"/>
    </xf>
    <xf numFmtId="169" fontId="10" fillId="0" borderId="1" xfId="0" applyNumberFormat="1" applyFont="1" applyFill="1" applyBorder="1" applyAlignment="1">
      <alignment horizontal="center" vertical="center" wrapText="1"/>
    </xf>
    <xf numFmtId="169" fontId="8" fillId="3" borderId="0" xfId="0" applyNumberFormat="1" applyFont="1" applyFill="1" applyAlignment="1">
      <alignment/>
    </xf>
    <xf numFmtId="166" fontId="8" fillId="3" borderId="0" xfId="0" applyNumberFormat="1" applyFont="1" applyFill="1" applyAlignment="1">
      <alignment/>
    </xf>
    <xf numFmtId="164" fontId="8" fillId="3" borderId="0" xfId="0" applyFont="1" applyFill="1" applyAlignment="1">
      <alignment/>
    </xf>
    <xf numFmtId="169" fontId="8" fillId="0" borderId="1" xfId="0" applyNumberFormat="1" applyFont="1" applyFill="1" applyBorder="1" applyAlignment="1">
      <alignment horizontal="center" vertical="center" wrapText="1"/>
    </xf>
    <xf numFmtId="164" fontId="8" fillId="0" borderId="1" xfId="0" applyFont="1" applyFill="1" applyBorder="1" applyAlignment="1">
      <alignment horizontal="justify" vertical="center" wrapText="1"/>
    </xf>
    <xf numFmtId="164" fontId="10" fillId="0" borderId="1" xfId="0" applyFont="1" applyFill="1" applyBorder="1" applyAlignment="1">
      <alignment vertical="center" wrapText="1"/>
    </xf>
    <xf numFmtId="169" fontId="10" fillId="0" borderId="1" xfId="0" applyNumberFormat="1" applyFont="1" applyFill="1" applyBorder="1" applyAlignment="1">
      <alignment vertical="center" wrapText="1"/>
    </xf>
    <xf numFmtId="169" fontId="8" fillId="4" borderId="0" xfId="0" applyNumberFormat="1" applyFont="1" applyFill="1" applyAlignment="1">
      <alignment/>
    </xf>
    <xf numFmtId="164" fontId="10" fillId="4" borderId="0" xfId="0" applyFont="1" applyFill="1" applyAlignment="1">
      <alignment/>
    </xf>
    <xf numFmtId="169" fontId="8" fillId="0" borderId="1" xfId="0" applyNumberFormat="1" applyFont="1" applyFill="1" applyBorder="1" applyAlignment="1">
      <alignment vertical="center" wrapText="1"/>
    </xf>
    <xf numFmtId="164" fontId="8" fillId="4" borderId="0" xfId="0" applyFont="1" applyFill="1" applyAlignment="1">
      <alignment/>
    </xf>
    <xf numFmtId="169" fontId="8" fillId="0" borderId="1" xfId="0" applyNumberFormat="1" applyFont="1" applyFill="1" applyBorder="1" applyAlignment="1">
      <alignment horizontal="center" vertical="top" wrapText="1"/>
    </xf>
    <xf numFmtId="166" fontId="8" fillId="4" borderId="0" xfId="0" applyNumberFormat="1" applyFont="1" applyFill="1" applyAlignment="1">
      <alignment/>
    </xf>
    <xf numFmtId="164" fontId="8" fillId="0" borderId="1" xfId="0" applyFont="1" applyFill="1" applyBorder="1" applyAlignment="1">
      <alignment horizontal="center" vertical="center" wrapText="1"/>
    </xf>
    <xf numFmtId="169" fontId="8" fillId="2" borderId="0" xfId="0" applyNumberFormat="1" applyFont="1" applyFill="1" applyAlignment="1">
      <alignment/>
    </xf>
    <xf numFmtId="164" fontId="10" fillId="2" borderId="0" xfId="0" applyFont="1" applyFill="1" applyAlignment="1">
      <alignment/>
    </xf>
    <xf numFmtId="164" fontId="8" fillId="2" borderId="0" xfId="0" applyFont="1" applyFill="1" applyAlignment="1">
      <alignment/>
    </xf>
    <xf numFmtId="166" fontId="8" fillId="2" borderId="0" xfId="0" applyNumberFormat="1" applyFont="1" applyFill="1" applyAlignment="1">
      <alignment/>
    </xf>
    <xf numFmtId="164" fontId="8" fillId="0" borderId="0" xfId="0" applyFont="1" applyFill="1" applyAlignment="1">
      <alignment/>
    </xf>
    <xf numFmtId="164" fontId="5" fillId="0" borderId="0" xfId="0" applyFont="1" applyFill="1" applyAlignment="1">
      <alignment horizontal="right"/>
    </xf>
    <xf numFmtId="164" fontId="1" fillId="0" borderId="0" xfId="21" applyFont="1" applyFill="1">
      <alignment/>
      <protection/>
    </xf>
    <xf numFmtId="165" fontId="1" fillId="0" borderId="0" xfId="21" applyNumberFormat="1" applyFont="1" applyFill="1">
      <alignment/>
      <protection/>
    </xf>
    <xf numFmtId="164" fontId="1" fillId="0" borderId="0" xfId="21" applyFont="1" applyFill="1" applyBorder="1">
      <alignment/>
      <protection/>
    </xf>
    <xf numFmtId="164" fontId="1" fillId="0" borderId="0" xfId="21" applyFont="1" applyFill="1" applyAlignment="1">
      <alignment horizontal="right"/>
      <protection/>
    </xf>
    <xf numFmtId="164" fontId="1" fillId="0" borderId="0" xfId="21" applyFont="1" applyFill="1" applyBorder="1" applyAlignment="1">
      <alignment/>
      <protection/>
    </xf>
    <xf numFmtId="164" fontId="11" fillId="0" borderId="0" xfId="21" applyFont="1" applyFill="1" applyBorder="1" applyAlignment="1">
      <alignment horizontal="center" wrapText="1"/>
      <protection/>
    </xf>
    <xf numFmtId="165" fontId="1" fillId="0" borderId="0" xfId="21" applyNumberFormat="1" applyFont="1" applyFill="1" applyBorder="1" applyAlignment="1">
      <alignment wrapText="1"/>
      <protection/>
    </xf>
    <xf numFmtId="164" fontId="12" fillId="0" borderId="10" xfId="21" applyFont="1" applyFill="1" applyBorder="1" applyAlignment="1">
      <alignment horizontal="center" vertical="center" wrapText="1"/>
      <protection/>
    </xf>
    <xf numFmtId="164" fontId="11" fillId="0" borderId="11" xfId="21" applyFont="1" applyFill="1" applyBorder="1" applyAlignment="1">
      <alignment horizontal="center" vertical="center"/>
      <protection/>
    </xf>
    <xf numFmtId="164" fontId="11" fillId="0" borderId="12" xfId="21" applyFont="1" applyFill="1" applyBorder="1" applyAlignment="1">
      <alignment horizontal="center" vertical="center"/>
      <protection/>
    </xf>
    <xf numFmtId="164" fontId="11" fillId="0" borderId="13" xfId="21" applyFont="1" applyFill="1" applyBorder="1" applyAlignment="1">
      <alignment horizontal="center" vertical="center" wrapText="1"/>
      <protection/>
    </xf>
    <xf numFmtId="165" fontId="12" fillId="0" borderId="14" xfId="21" applyNumberFormat="1" applyFont="1" applyFill="1" applyBorder="1" applyAlignment="1">
      <alignment horizontal="center" vertical="center" wrapText="1"/>
      <protection/>
    </xf>
    <xf numFmtId="165" fontId="12" fillId="0" borderId="14" xfId="21" applyNumberFormat="1" applyFont="1" applyFill="1" applyBorder="1" applyAlignment="1">
      <alignment horizontal="center" vertical="center"/>
      <protection/>
    </xf>
    <xf numFmtId="164" fontId="12" fillId="0" borderId="15" xfId="21" applyFont="1" applyFill="1" applyBorder="1" applyAlignment="1">
      <alignment horizontal="center" vertical="center" wrapText="1"/>
      <protection/>
    </xf>
    <xf numFmtId="164" fontId="1" fillId="0" borderId="16" xfId="21" applyFont="1" applyFill="1" applyBorder="1" applyAlignment="1">
      <alignment horizontal="center" vertical="center" wrapText="1"/>
      <protection/>
    </xf>
    <xf numFmtId="165" fontId="2" fillId="0" borderId="11" xfId="21" applyNumberFormat="1" applyFont="1" applyFill="1" applyBorder="1" applyAlignment="1">
      <alignment horizontal="center" vertical="center" wrapText="1"/>
      <protection/>
    </xf>
    <xf numFmtId="165" fontId="2" fillId="0" borderId="11" xfId="21" applyNumberFormat="1" applyFont="1" applyFill="1" applyBorder="1" applyAlignment="1">
      <alignment horizontal="center" vertical="center"/>
      <protection/>
    </xf>
    <xf numFmtId="164" fontId="2" fillId="0" borderId="17" xfId="21" applyFont="1" applyFill="1" applyBorder="1" applyAlignment="1">
      <alignment horizontal="center" vertical="center" wrapText="1"/>
      <protection/>
    </xf>
    <xf numFmtId="164" fontId="1" fillId="0" borderId="8" xfId="21" applyFont="1" applyFill="1" applyBorder="1" applyAlignment="1">
      <alignment horizontal="center" vertical="center"/>
      <protection/>
    </xf>
    <xf numFmtId="164" fontId="1" fillId="0" borderId="12" xfId="21" applyFont="1" applyFill="1" applyBorder="1" applyAlignment="1">
      <alignment horizontal="center" vertical="center"/>
      <protection/>
    </xf>
    <xf numFmtId="164" fontId="2" fillId="0" borderId="18" xfId="21" applyFont="1" applyFill="1" applyBorder="1" applyAlignment="1">
      <alignment vertical="top" wrapText="1"/>
      <protection/>
    </xf>
    <xf numFmtId="165" fontId="1" fillId="0" borderId="5" xfId="21" applyNumberFormat="1" applyFont="1" applyFill="1" applyBorder="1" applyAlignment="1">
      <alignment horizontal="center" vertical="top"/>
      <protection/>
    </xf>
    <xf numFmtId="170" fontId="12" fillId="0" borderId="19" xfId="21" applyNumberFormat="1" applyFont="1" applyFill="1" applyBorder="1" applyAlignment="1">
      <alignment horizontal="center" vertical="top"/>
      <protection/>
    </xf>
    <xf numFmtId="164" fontId="1" fillId="0" borderId="5" xfId="21" applyFont="1" applyFill="1" applyBorder="1" applyAlignment="1">
      <alignment vertical="top" wrapText="1"/>
      <protection/>
    </xf>
    <xf numFmtId="164" fontId="1" fillId="0" borderId="20" xfId="21" applyFont="1" applyFill="1" applyBorder="1" applyAlignment="1">
      <alignment horizontal="center" vertical="top" wrapText="1"/>
      <protection/>
    </xf>
    <xf numFmtId="164" fontId="1" fillId="0" borderId="0" xfId="21" applyFont="1" applyFill="1" applyBorder="1" applyAlignment="1">
      <alignment vertical="top"/>
      <protection/>
    </xf>
    <xf numFmtId="164" fontId="1" fillId="0" borderId="0" xfId="21" applyFont="1" applyFill="1" applyAlignment="1">
      <alignment vertical="top"/>
      <protection/>
    </xf>
    <xf numFmtId="164" fontId="1" fillId="0" borderId="1" xfId="21" applyFont="1" applyFill="1" applyBorder="1" applyAlignment="1">
      <alignment vertical="top" wrapText="1"/>
      <protection/>
    </xf>
    <xf numFmtId="164" fontId="2" fillId="0" borderId="1" xfId="21" applyFont="1" applyFill="1" applyBorder="1" applyAlignment="1">
      <alignment vertical="top" wrapText="1"/>
      <protection/>
    </xf>
    <xf numFmtId="165" fontId="1" fillId="0" borderId="1" xfId="21" applyNumberFormat="1" applyFont="1" applyFill="1" applyBorder="1" applyAlignment="1">
      <alignment horizontal="center" vertical="top"/>
      <protection/>
    </xf>
    <xf numFmtId="170" fontId="12" fillId="0" borderId="21" xfId="21" applyNumberFormat="1" applyFont="1" applyFill="1" applyBorder="1" applyAlignment="1">
      <alignment horizontal="center" vertical="top"/>
      <protection/>
    </xf>
    <xf numFmtId="170" fontId="1" fillId="0" borderId="0" xfId="21" applyNumberFormat="1" applyFont="1" applyFill="1" applyBorder="1" applyAlignment="1">
      <alignment vertical="top"/>
      <protection/>
    </xf>
    <xf numFmtId="164" fontId="1" fillId="0" borderId="22" xfId="21" applyFont="1" applyFill="1" applyBorder="1" applyAlignment="1">
      <alignment vertical="center" wrapText="1"/>
      <protection/>
    </xf>
    <xf numFmtId="165" fontId="1" fillId="0" borderId="1" xfId="21" applyNumberFormat="1" applyFont="1" applyFill="1" applyBorder="1" applyAlignment="1">
      <alignment horizontal="center" vertical="center"/>
      <protection/>
    </xf>
    <xf numFmtId="165" fontId="11" fillId="0" borderId="1" xfId="21" applyNumberFormat="1" applyFont="1" applyFill="1" applyBorder="1" applyAlignment="1">
      <alignment horizontal="left" vertical="center"/>
      <protection/>
    </xf>
    <xf numFmtId="170" fontId="11" fillId="0" borderId="1" xfId="21" applyNumberFormat="1" applyFont="1" applyFill="1" applyBorder="1" applyAlignment="1">
      <alignment horizontal="center" vertical="center"/>
      <protection/>
    </xf>
    <xf numFmtId="164" fontId="1" fillId="0" borderId="1" xfId="21" applyFont="1" applyFill="1" applyBorder="1" applyAlignment="1">
      <alignment horizontal="center" vertical="top" wrapText="1"/>
      <protection/>
    </xf>
    <xf numFmtId="164" fontId="1" fillId="0" borderId="23" xfId="21" applyFont="1" applyFill="1" applyBorder="1" applyAlignment="1">
      <alignment horizontal="center" vertical="top" wrapText="1"/>
      <protection/>
    </xf>
    <xf numFmtId="164" fontId="1" fillId="0" borderId="0" xfId="21" applyFont="1" applyFill="1" applyBorder="1" applyAlignment="1">
      <alignment vertical="top" wrapText="1"/>
      <protection/>
    </xf>
    <xf numFmtId="170" fontId="12" fillId="0" borderId="4" xfId="21" applyNumberFormat="1" applyFont="1" applyFill="1" applyBorder="1" applyAlignment="1">
      <alignment horizontal="center" vertical="top"/>
      <protection/>
    </xf>
    <xf numFmtId="164" fontId="1" fillId="0" borderId="1" xfId="21" applyFont="1" applyFill="1" applyBorder="1" applyAlignment="1">
      <alignment horizontal="left" vertical="top" wrapText="1"/>
      <protection/>
    </xf>
    <xf numFmtId="170" fontId="12" fillId="0" borderId="24" xfId="21" applyNumberFormat="1" applyFont="1" applyFill="1" applyBorder="1" applyAlignment="1">
      <alignment horizontal="center" vertical="top"/>
      <protection/>
    </xf>
    <xf numFmtId="164" fontId="12" fillId="0" borderId="1" xfId="21" applyFont="1" applyFill="1" applyBorder="1" applyAlignment="1">
      <alignment vertical="top" wrapText="1"/>
      <protection/>
    </xf>
    <xf numFmtId="165" fontId="11" fillId="0" borderId="1" xfId="21" applyNumberFormat="1" applyFont="1" applyFill="1" applyBorder="1" applyAlignment="1">
      <alignment horizontal="center" vertical="top"/>
      <protection/>
    </xf>
    <xf numFmtId="170" fontId="12" fillId="0" borderId="1" xfId="21" applyNumberFormat="1" applyFont="1" applyFill="1" applyBorder="1" applyAlignment="1">
      <alignment horizontal="center" vertical="top"/>
      <protection/>
    </xf>
    <xf numFmtId="164" fontId="11" fillId="0" borderId="1" xfId="21" applyFont="1" applyFill="1" applyBorder="1" applyAlignment="1">
      <alignment vertical="top" wrapText="1"/>
      <protection/>
    </xf>
    <xf numFmtId="164" fontId="11" fillId="0" borderId="1" xfId="21" applyFont="1" applyFill="1" applyBorder="1" applyAlignment="1">
      <alignment horizontal="center" vertical="top"/>
      <protection/>
    </xf>
    <xf numFmtId="164" fontId="11" fillId="0" borderId="0" xfId="21" applyFont="1" applyFill="1" applyBorder="1" applyAlignment="1">
      <alignment vertical="top"/>
      <protection/>
    </xf>
    <xf numFmtId="164" fontId="11" fillId="0" borderId="0" xfId="21" applyFont="1" applyFill="1" applyAlignment="1">
      <alignment vertical="top"/>
      <protection/>
    </xf>
    <xf numFmtId="164" fontId="2" fillId="0" borderId="25" xfId="21" applyFont="1" applyFill="1" applyBorder="1" applyAlignment="1">
      <alignment vertical="top" wrapText="1"/>
      <protection/>
    </xf>
    <xf numFmtId="165" fontId="1" fillId="0" borderId="25" xfId="21" applyNumberFormat="1" applyFont="1" applyFill="1" applyBorder="1" applyAlignment="1">
      <alignment horizontal="center" vertical="top"/>
      <protection/>
    </xf>
    <xf numFmtId="170" fontId="12" fillId="0" borderId="25" xfId="21" applyNumberFormat="1" applyFont="1" applyFill="1" applyBorder="1" applyAlignment="1">
      <alignment horizontal="center" vertical="top"/>
      <protection/>
    </xf>
    <xf numFmtId="164" fontId="1" fillId="0" borderId="25" xfId="21" applyFont="1" applyFill="1" applyBorder="1" applyAlignment="1">
      <alignment vertical="top" wrapText="1"/>
      <protection/>
    </xf>
    <xf numFmtId="164" fontId="1" fillId="0" borderId="25" xfId="21" applyFont="1" applyFill="1" applyBorder="1" applyAlignment="1">
      <alignment horizontal="center" vertical="top"/>
      <protection/>
    </xf>
    <xf numFmtId="164" fontId="11" fillId="0" borderId="26" xfId="21" applyFont="1" applyFill="1" applyBorder="1" applyAlignment="1">
      <alignment horizontal="center" vertical="center" wrapText="1"/>
      <protection/>
    </xf>
    <xf numFmtId="164" fontId="1" fillId="0" borderId="0" xfId="21" applyFont="1" applyFill="1" applyBorder="1" applyAlignment="1">
      <alignment horizontal="center" vertical="top"/>
      <protection/>
    </xf>
    <xf numFmtId="164" fontId="1" fillId="0" borderId="0" xfId="21" applyFont="1" applyFill="1" applyAlignment="1">
      <alignment horizontal="center" vertical="top"/>
      <protection/>
    </xf>
    <xf numFmtId="164" fontId="2" fillId="0" borderId="22" xfId="21" applyFont="1" applyFill="1" applyBorder="1" applyAlignment="1">
      <alignment vertical="top" wrapText="1"/>
      <protection/>
    </xf>
    <xf numFmtId="165" fontId="11" fillId="0" borderId="1" xfId="21" applyNumberFormat="1" applyFont="1" applyFill="1" applyBorder="1" applyAlignment="1">
      <alignment horizontal="center" vertical="center"/>
      <protection/>
    </xf>
    <xf numFmtId="164" fontId="12" fillId="0" borderId="13" xfId="21" applyFont="1" applyFill="1" applyBorder="1" applyAlignment="1">
      <alignment vertical="top" wrapText="1"/>
      <protection/>
    </xf>
    <xf numFmtId="165" fontId="11" fillId="0" borderId="27" xfId="21" applyNumberFormat="1" applyFont="1" applyFill="1" applyBorder="1" applyAlignment="1">
      <alignment horizontal="center" vertical="top"/>
      <protection/>
    </xf>
    <xf numFmtId="170" fontId="12" fillId="0" borderId="28" xfId="21" applyNumberFormat="1" applyFont="1" applyFill="1" applyBorder="1" applyAlignment="1">
      <alignment horizontal="center" vertical="top"/>
      <protection/>
    </xf>
    <xf numFmtId="164" fontId="11" fillId="0" borderId="27" xfId="21" applyFont="1" applyFill="1" applyBorder="1" applyAlignment="1">
      <alignment vertical="top" wrapText="1"/>
      <protection/>
    </xf>
    <xf numFmtId="164" fontId="11" fillId="0" borderId="29" xfId="21" applyFont="1" applyFill="1" applyBorder="1" applyAlignment="1">
      <alignment horizontal="center" vertical="top"/>
      <protection/>
    </xf>
    <xf numFmtId="164" fontId="11" fillId="0" borderId="26" xfId="21" applyFont="1" applyFill="1" applyBorder="1" applyAlignment="1">
      <alignment vertical="center" wrapText="1"/>
      <protection/>
    </xf>
    <xf numFmtId="164" fontId="1" fillId="0" borderId="30" xfId="21" applyFont="1" applyFill="1" applyBorder="1" applyAlignment="1">
      <alignment horizontal="left" vertical="center" wrapText="1"/>
      <protection/>
    </xf>
    <xf numFmtId="165" fontId="2" fillId="0" borderId="31" xfId="21" applyNumberFormat="1" applyFont="1" applyFill="1" applyBorder="1" applyAlignment="1">
      <alignment horizontal="center" vertical="center" wrapText="1"/>
      <protection/>
    </xf>
    <xf numFmtId="165" fontId="2" fillId="0" borderId="31" xfId="21" applyNumberFormat="1" applyFont="1" applyFill="1" applyBorder="1" applyAlignment="1">
      <alignment horizontal="center" vertical="center"/>
      <protection/>
    </xf>
    <xf numFmtId="170" fontId="12" fillId="0" borderId="4" xfId="21" applyNumberFormat="1" applyFont="1" applyFill="1" applyBorder="1" applyAlignment="1">
      <alignment horizontal="center" vertical="center"/>
      <protection/>
    </xf>
    <xf numFmtId="164" fontId="1" fillId="0" borderId="32" xfId="21" applyFont="1" applyFill="1" applyBorder="1" applyAlignment="1">
      <alignment horizontal="left" vertical="center" wrapText="1"/>
      <protection/>
    </xf>
    <xf numFmtId="164" fontId="1" fillId="0" borderId="33" xfId="21" applyFont="1" applyFill="1" applyBorder="1" applyAlignment="1">
      <alignment horizontal="center" vertical="center" wrapText="1"/>
      <protection/>
    </xf>
    <xf numFmtId="164" fontId="1" fillId="0" borderId="1" xfId="21" applyFont="1" applyFill="1" applyBorder="1" applyAlignment="1">
      <alignment horizontal="left" vertical="center" wrapText="1"/>
      <protection/>
    </xf>
    <xf numFmtId="170" fontId="11" fillId="0" borderId="4" xfId="21" applyNumberFormat="1" applyFont="1" applyFill="1" applyBorder="1" applyAlignment="1">
      <alignment horizontal="center" vertical="center"/>
      <protection/>
    </xf>
    <xf numFmtId="164" fontId="12" fillId="0" borderId="0" xfId="21" applyFont="1" applyFill="1" applyBorder="1" applyAlignment="1">
      <alignment vertical="top" wrapText="1"/>
      <protection/>
    </xf>
    <xf numFmtId="165" fontId="11" fillId="0" borderId="0" xfId="21" applyNumberFormat="1" applyFont="1" applyFill="1" applyBorder="1" applyAlignment="1">
      <alignment horizontal="center" vertical="top"/>
      <protection/>
    </xf>
    <xf numFmtId="170" fontId="12" fillId="0" borderId="0" xfId="21" applyNumberFormat="1" applyFont="1" applyFill="1" applyBorder="1" applyAlignment="1">
      <alignment horizontal="center" vertical="top"/>
      <protection/>
    </xf>
    <xf numFmtId="164" fontId="11" fillId="0" borderId="0" xfId="21" applyFont="1" applyFill="1" applyBorder="1" applyAlignment="1">
      <alignment vertical="top" wrapText="1"/>
      <protection/>
    </xf>
    <xf numFmtId="164" fontId="11" fillId="0" borderId="0" xfId="21" applyFont="1" applyFill="1" applyBorder="1" applyAlignment="1">
      <alignment horizontal="center" vertical="top"/>
      <protection/>
    </xf>
    <xf numFmtId="167" fontId="12" fillId="0" borderId="19" xfId="15" applyFont="1" applyFill="1" applyBorder="1" applyAlignment="1" applyProtection="1">
      <alignment horizontal="center" vertical="top"/>
      <protection/>
    </xf>
    <xf numFmtId="165" fontId="13" fillId="0" borderId="34" xfId="0" applyNumberFormat="1" applyFont="1" applyFill="1" applyBorder="1" applyAlignment="1">
      <alignment horizontal="center"/>
    </xf>
    <xf numFmtId="165" fontId="13" fillId="0" borderId="35" xfId="0" applyNumberFormat="1" applyFont="1" applyFill="1" applyBorder="1" applyAlignment="1">
      <alignment horizontal="center"/>
    </xf>
    <xf numFmtId="165" fontId="14" fillId="0" borderId="36" xfId="0" applyNumberFormat="1" applyFont="1" applyFill="1" applyBorder="1" applyAlignment="1">
      <alignment horizontal="center"/>
    </xf>
    <xf numFmtId="165" fontId="14" fillId="0" borderId="36" xfId="0" applyNumberFormat="1" applyFont="1" applyFill="1" applyBorder="1" applyAlignment="1">
      <alignment horizontal="left"/>
    </xf>
    <xf numFmtId="164" fontId="1" fillId="0" borderId="23" xfId="21" applyFont="1" applyFill="1" applyBorder="1" applyAlignment="1">
      <alignment vertical="top" wrapText="1"/>
      <protection/>
    </xf>
    <xf numFmtId="164" fontId="1" fillId="0" borderId="0" xfId="21" applyFont="1" applyFill="1" applyBorder="1" applyAlignment="1">
      <alignment horizontal="center"/>
      <protection/>
    </xf>
    <xf numFmtId="164" fontId="1" fillId="0" borderId="0" xfId="21" applyFont="1" applyFill="1" applyAlignment="1">
      <alignment horizontal="center"/>
      <protection/>
    </xf>
    <xf numFmtId="164" fontId="1" fillId="0" borderId="20" xfId="21" applyFont="1" applyFill="1" applyBorder="1" applyAlignment="1">
      <alignment vertical="top" wrapText="1"/>
      <protection/>
    </xf>
    <xf numFmtId="164" fontId="1" fillId="0" borderId="27" xfId="21" applyFont="1" applyFill="1" applyBorder="1">
      <alignment/>
      <protection/>
    </xf>
    <xf numFmtId="164" fontId="1" fillId="0" borderId="29" xfId="21" applyFont="1" applyFill="1" applyBorder="1">
      <alignment/>
      <protection/>
    </xf>
    <xf numFmtId="164" fontId="12" fillId="0" borderId="22" xfId="21" applyFont="1" applyFill="1" applyBorder="1" applyAlignment="1">
      <alignment vertical="top" wrapText="1"/>
      <protection/>
    </xf>
    <xf numFmtId="164" fontId="1" fillId="0" borderId="1" xfId="21" applyFont="1" applyFill="1" applyBorder="1">
      <alignment/>
      <protection/>
    </xf>
    <xf numFmtId="164" fontId="1" fillId="0" borderId="23" xfId="21" applyFont="1" applyFill="1" applyBorder="1">
      <alignment/>
      <protection/>
    </xf>
    <xf numFmtId="164" fontId="2" fillId="0" borderId="13" xfId="21" applyFont="1" applyFill="1" applyBorder="1" applyAlignment="1">
      <alignment vertical="top" wrapText="1"/>
      <protection/>
    </xf>
    <xf numFmtId="165" fontId="1" fillId="0" borderId="27" xfId="21" applyNumberFormat="1" applyFont="1" applyFill="1" applyBorder="1" applyAlignment="1">
      <alignment horizontal="center" vertical="top"/>
      <protection/>
    </xf>
    <xf numFmtId="170" fontId="12" fillId="0" borderId="37" xfId="21" applyNumberFormat="1" applyFont="1" applyFill="1" applyBorder="1" applyAlignment="1">
      <alignment horizontal="center" vertical="top"/>
      <protection/>
    </xf>
    <xf numFmtId="164" fontId="1" fillId="0" borderId="27" xfId="21" applyFont="1" applyFill="1" applyBorder="1" applyAlignment="1">
      <alignment vertical="top" wrapText="1"/>
      <protection/>
    </xf>
    <xf numFmtId="164" fontId="1" fillId="0" borderId="29" xfId="21" applyFont="1" applyFill="1" applyBorder="1" applyAlignment="1">
      <alignment horizontal="center" vertical="top" wrapText="1"/>
      <protection/>
    </xf>
    <xf numFmtId="165" fontId="1" fillId="0" borderId="0" xfId="21" applyNumberFormat="1" applyFont="1" applyFill="1" applyAlignment="1">
      <alignment horizontal="center"/>
      <protection/>
    </xf>
    <xf numFmtId="164" fontId="2" fillId="0" borderId="0" xfId="22">
      <alignment/>
      <protection/>
    </xf>
    <xf numFmtId="164" fontId="15" fillId="0" borderId="19" xfId="22" applyFont="1" applyBorder="1" applyAlignment="1">
      <alignment horizontal="left" vertical="center"/>
      <protection/>
    </xf>
    <xf numFmtId="164" fontId="16" fillId="0" borderId="19" xfId="22" applyFont="1" applyBorder="1" applyAlignment="1">
      <alignment vertical="center"/>
      <protection/>
    </xf>
    <xf numFmtId="164" fontId="16" fillId="0" borderId="19" xfId="22" applyFont="1" applyBorder="1" applyAlignment="1">
      <alignment horizontal="center" vertical="center"/>
      <protection/>
    </xf>
    <xf numFmtId="164" fontId="16" fillId="0" borderId="0" xfId="22" applyFont="1" applyBorder="1" applyAlignment="1">
      <alignment horizontal="center" vertical="center"/>
      <protection/>
    </xf>
    <xf numFmtId="164" fontId="16" fillId="0" borderId="0" xfId="22" applyFont="1" applyAlignment="1">
      <alignment vertical="center"/>
      <protection/>
    </xf>
    <xf numFmtId="164" fontId="16" fillId="0" borderId="0" xfId="22" applyFont="1" applyBorder="1" applyAlignment="1">
      <alignment horizontal="left" vertical="center"/>
      <protection/>
    </xf>
    <xf numFmtId="165" fontId="10" fillId="0" borderId="0" xfId="22" applyNumberFormat="1" applyFont="1" applyAlignment="1">
      <alignment horizontal="left" vertical="center"/>
      <protection/>
    </xf>
    <xf numFmtId="164" fontId="15" fillId="0" borderId="0" xfId="22" applyFont="1" applyAlignment="1">
      <alignment horizontal="center" vertical="center"/>
      <protection/>
    </xf>
    <xf numFmtId="164" fontId="15" fillId="0" borderId="0" xfId="22" applyFont="1" applyAlignment="1">
      <alignment horizontal="right" vertical="center"/>
      <protection/>
    </xf>
    <xf numFmtId="164" fontId="15" fillId="0" borderId="0" xfId="22" applyFont="1" applyAlignment="1">
      <alignment horizontal="left" vertical="center"/>
      <protection/>
    </xf>
    <xf numFmtId="164" fontId="16" fillId="0" borderId="0" xfId="22" applyFont="1" applyAlignment="1">
      <alignment horizontal="left" vertical="center"/>
      <protection/>
    </xf>
    <xf numFmtId="164" fontId="15" fillId="0" borderId="0" xfId="22" applyFont="1" applyBorder="1" applyAlignment="1">
      <alignment vertical="center"/>
      <protection/>
    </xf>
    <xf numFmtId="165" fontId="15" fillId="0" borderId="1" xfId="22" applyNumberFormat="1" applyFont="1" applyBorder="1" applyAlignment="1">
      <alignment horizontal="center" vertical="center" wrapText="1"/>
      <protection/>
    </xf>
    <xf numFmtId="165" fontId="16" fillId="0" borderId="38" xfId="22" applyNumberFormat="1" applyFont="1" applyBorder="1" applyAlignment="1">
      <alignment horizontal="left" vertical="center" wrapText="1"/>
      <protection/>
    </xf>
    <xf numFmtId="165" fontId="16" fillId="0" borderId="38" xfId="22" applyNumberFormat="1" applyFont="1" applyBorder="1" applyAlignment="1">
      <alignment horizontal="center" vertical="center" wrapText="1"/>
      <protection/>
    </xf>
    <xf numFmtId="171" fontId="16" fillId="0" borderId="38" xfId="22" applyNumberFormat="1" applyFont="1" applyBorder="1" applyAlignment="1">
      <alignment horizontal="center" vertical="center" wrapText="1"/>
      <protection/>
    </xf>
    <xf numFmtId="170" fontId="17" fillId="0" borderId="38" xfId="22" applyNumberFormat="1" applyFont="1" applyBorder="1" applyAlignment="1">
      <alignment horizontal="right" vertical="center" wrapText="1"/>
      <protection/>
    </xf>
    <xf numFmtId="170" fontId="16" fillId="0" borderId="38" xfId="22" applyNumberFormat="1" applyFont="1" applyBorder="1" applyAlignment="1">
      <alignment horizontal="right" vertical="center" wrapText="1"/>
      <protection/>
    </xf>
    <xf numFmtId="172" fontId="16" fillId="0" borderId="38" xfId="22" applyNumberFormat="1" applyFont="1" applyBorder="1" applyAlignment="1">
      <alignment horizontal="left" vertical="center" wrapText="1"/>
      <protection/>
    </xf>
    <xf numFmtId="165" fontId="15" fillId="0" borderId="1" xfId="22" applyNumberFormat="1" applyFont="1" applyBorder="1" applyAlignment="1">
      <alignment horizontal="left" vertical="center" wrapText="1"/>
      <protection/>
    </xf>
    <xf numFmtId="171" fontId="15" fillId="0" borderId="1" xfId="22" applyNumberFormat="1" applyFont="1" applyBorder="1" applyAlignment="1">
      <alignment horizontal="center" vertical="center" wrapText="1"/>
      <protection/>
    </xf>
    <xf numFmtId="170" fontId="15" fillId="0" borderId="1" xfId="22" applyNumberFormat="1" applyFont="1" applyBorder="1" applyAlignment="1">
      <alignment horizontal="right" vertical="center" wrapText="1"/>
      <protection/>
    </xf>
    <xf numFmtId="170" fontId="2" fillId="0" borderId="0" xfId="22" applyNumberFormat="1">
      <alignment/>
      <protection/>
    </xf>
    <xf numFmtId="164" fontId="1" fillId="0" borderId="0" xfId="20">
      <alignment/>
      <protection/>
    </xf>
    <xf numFmtId="164" fontId="16" fillId="0" borderId="19" xfId="20" applyFont="1" applyBorder="1">
      <alignment/>
      <protection/>
    </xf>
    <xf numFmtId="164" fontId="16" fillId="0" borderId="0" xfId="20" applyFont="1">
      <alignment/>
      <protection/>
    </xf>
    <xf numFmtId="164" fontId="18" fillId="0" borderId="0" xfId="20" applyFont="1">
      <alignment/>
      <protection/>
    </xf>
    <xf numFmtId="164" fontId="19" fillId="0" borderId="0" xfId="20" applyFont="1" applyAlignment="1">
      <alignment horizontal="left"/>
      <protection/>
    </xf>
    <xf numFmtId="164" fontId="19" fillId="0" borderId="0" xfId="20" applyFont="1" applyAlignment="1">
      <alignment horizontal="center"/>
      <protection/>
    </xf>
    <xf numFmtId="173" fontId="19" fillId="0" borderId="0" xfId="20" applyNumberFormat="1" applyFont="1" applyAlignment="1">
      <alignment horizontal="center"/>
      <protection/>
    </xf>
    <xf numFmtId="164" fontId="16" fillId="0" borderId="0" xfId="20" applyFont="1" applyBorder="1" applyAlignment="1">
      <alignment horizontal="left" vertical="top" wrapText="1"/>
      <protection/>
    </xf>
    <xf numFmtId="172" fontId="16" fillId="0" borderId="0" xfId="20" applyNumberFormat="1" applyFont="1" applyBorder="1" applyAlignment="1">
      <alignment horizontal="left" vertical="top" wrapText="1"/>
      <protection/>
    </xf>
    <xf numFmtId="165" fontId="15" fillId="0" borderId="1" xfId="20" applyNumberFormat="1" applyFont="1" applyBorder="1" applyAlignment="1">
      <alignment horizontal="center" vertical="center" wrapText="1"/>
      <protection/>
    </xf>
    <xf numFmtId="165" fontId="14" fillId="5" borderId="35" xfId="20" applyNumberFormat="1" applyFont="1" applyFill="1" applyBorder="1" applyAlignment="1">
      <alignment horizontal="center" vertical="center" wrapText="1"/>
      <protection/>
    </xf>
    <xf numFmtId="165" fontId="14" fillId="5" borderId="36" xfId="20" applyNumberFormat="1" applyFont="1" applyFill="1" applyBorder="1" applyAlignment="1">
      <alignment horizontal="left" vertical="center" wrapText="1"/>
      <protection/>
    </xf>
    <xf numFmtId="165" fontId="14" fillId="5" borderId="36" xfId="20" applyNumberFormat="1" applyFont="1" applyFill="1" applyBorder="1" applyAlignment="1">
      <alignment horizontal="center" vertical="center" wrapText="1"/>
      <protection/>
    </xf>
    <xf numFmtId="174" fontId="14" fillId="5" borderId="36" xfId="20" applyNumberFormat="1" applyFont="1" applyFill="1" applyBorder="1" applyAlignment="1">
      <alignment horizontal="right" vertical="center" wrapText="1"/>
      <protection/>
    </xf>
    <xf numFmtId="164" fontId="1" fillId="5" borderId="0" xfId="20" applyFill="1">
      <alignment/>
      <protection/>
    </xf>
    <xf numFmtId="165" fontId="14" fillId="6" borderId="35" xfId="20" applyNumberFormat="1" applyFont="1" applyFill="1" applyBorder="1" applyAlignment="1">
      <alignment horizontal="center" vertical="center" wrapText="1"/>
      <protection/>
    </xf>
    <xf numFmtId="165" fontId="14" fillId="6" borderId="36" xfId="20" applyNumberFormat="1" applyFont="1" applyFill="1" applyBorder="1" applyAlignment="1">
      <alignment horizontal="left" vertical="center" wrapText="1"/>
      <protection/>
    </xf>
    <xf numFmtId="165" fontId="14" fillId="6" borderId="36" xfId="20" applyNumberFormat="1" applyFont="1" applyFill="1" applyBorder="1" applyAlignment="1">
      <alignment horizontal="center" vertical="center" wrapText="1"/>
      <protection/>
    </xf>
    <xf numFmtId="174" fontId="14" fillId="6" borderId="36" xfId="20" applyNumberFormat="1" applyFont="1" applyFill="1" applyBorder="1" applyAlignment="1">
      <alignment horizontal="right" vertical="center" wrapText="1"/>
      <protection/>
    </xf>
    <xf numFmtId="164" fontId="1" fillId="6" borderId="0" xfId="20" applyFill="1">
      <alignment/>
      <protection/>
    </xf>
    <xf numFmtId="165" fontId="14" fillId="7" borderId="35" xfId="20" applyNumberFormat="1" applyFont="1" applyFill="1" applyBorder="1" applyAlignment="1">
      <alignment horizontal="center" vertical="center" wrapText="1"/>
      <protection/>
    </xf>
    <xf numFmtId="165" fontId="14" fillId="7" borderId="36" xfId="20" applyNumberFormat="1" applyFont="1" applyFill="1" applyBorder="1" applyAlignment="1">
      <alignment horizontal="left" vertical="center" wrapText="1"/>
      <protection/>
    </xf>
    <xf numFmtId="165" fontId="14" fillId="7" borderId="36" xfId="20" applyNumberFormat="1" applyFont="1" applyFill="1" applyBorder="1" applyAlignment="1">
      <alignment horizontal="center" vertical="center" wrapText="1"/>
      <protection/>
    </xf>
    <xf numFmtId="174" fontId="14" fillId="7" borderId="36" xfId="20" applyNumberFormat="1" applyFont="1" applyFill="1" applyBorder="1" applyAlignment="1">
      <alignment horizontal="right" vertical="center" wrapText="1"/>
      <protection/>
    </xf>
    <xf numFmtId="164" fontId="1" fillId="7" borderId="0" xfId="20" applyFill="1">
      <alignment/>
      <protection/>
    </xf>
    <xf numFmtId="165" fontId="20" fillId="0" borderId="39" xfId="20" applyNumberFormat="1" applyFont="1" applyBorder="1" applyAlignment="1">
      <alignment horizontal="center" vertical="center" wrapText="1"/>
      <protection/>
    </xf>
    <xf numFmtId="165" fontId="20" fillId="0" borderId="39" xfId="20" applyNumberFormat="1" applyFont="1" applyBorder="1" applyAlignment="1">
      <alignment horizontal="left" vertical="center" wrapText="1"/>
      <protection/>
    </xf>
    <xf numFmtId="174" fontId="20" fillId="0" borderId="39" xfId="20" applyNumberFormat="1" applyFont="1" applyBorder="1" applyAlignment="1">
      <alignment horizontal="right" vertical="center" wrapText="1"/>
      <protection/>
    </xf>
    <xf numFmtId="172" fontId="14" fillId="7" borderId="36" xfId="20" applyNumberFormat="1" applyFont="1" applyFill="1" applyBorder="1" applyAlignment="1">
      <alignment horizontal="left" vertical="center" wrapText="1"/>
      <protection/>
    </xf>
    <xf numFmtId="172" fontId="20" fillId="0" borderId="39" xfId="20" applyNumberFormat="1" applyFont="1" applyBorder="1" applyAlignment="1">
      <alignment horizontal="left" vertical="center" wrapText="1"/>
      <protection/>
    </xf>
    <xf numFmtId="165" fontId="13" fillId="0" borderId="35" xfId="20" applyNumberFormat="1" applyFont="1" applyBorder="1" applyAlignment="1">
      <alignment horizontal="center"/>
      <protection/>
    </xf>
    <xf numFmtId="165" fontId="14" fillId="0" borderId="36" xfId="20" applyNumberFormat="1" applyFont="1" applyBorder="1" applyAlignment="1">
      <alignment horizontal="left"/>
      <protection/>
    </xf>
    <xf numFmtId="165" fontId="14" fillId="0" borderId="36" xfId="20" applyNumberFormat="1" applyFont="1" applyBorder="1" applyAlignment="1">
      <alignment horizontal="center"/>
      <protection/>
    </xf>
    <xf numFmtId="174" fontId="14" fillId="0" borderId="36" xfId="20" applyNumberFormat="1" applyFont="1" applyBorder="1" applyAlignment="1">
      <alignment horizontal="right"/>
      <protection/>
    </xf>
    <xf numFmtId="165" fontId="14" fillId="0" borderId="35" xfId="20" applyNumberFormat="1" applyFont="1" applyBorder="1" applyAlignment="1">
      <alignment horizontal="center" vertical="center" wrapText="1"/>
      <protection/>
    </xf>
    <xf numFmtId="165" fontId="14" fillId="0" borderId="36" xfId="20" applyNumberFormat="1" applyFont="1" applyBorder="1" applyAlignment="1">
      <alignment horizontal="left" vertical="center" wrapText="1"/>
      <protection/>
    </xf>
    <xf numFmtId="165" fontId="14" fillId="0" borderId="36" xfId="20" applyNumberFormat="1" applyFont="1" applyBorder="1" applyAlignment="1">
      <alignment horizontal="center" vertical="center" wrapText="1"/>
      <protection/>
    </xf>
    <xf numFmtId="174" fontId="14" fillId="0" borderId="36" xfId="20" applyNumberFormat="1" applyFont="1" applyBorder="1" applyAlignment="1">
      <alignment horizontal="right" vertical="center" wrapText="1"/>
      <protection/>
    </xf>
    <xf numFmtId="172" fontId="14" fillId="0" borderId="36" xfId="20" applyNumberFormat="1" applyFont="1" applyBorder="1" applyAlignment="1">
      <alignment horizontal="left" vertical="center" wrapText="1"/>
      <protection/>
    </xf>
  </cellXfs>
  <cellStyles count="9">
    <cellStyle name="Normal" xfId="0"/>
    <cellStyle name="Comma" xfId="15"/>
    <cellStyle name="Comma [0]" xfId="16"/>
    <cellStyle name="Currency" xfId="17"/>
    <cellStyle name="Currency [0]" xfId="18"/>
    <cellStyle name="Percent" xfId="19"/>
    <cellStyle name="Обычный 2" xfId="20"/>
    <cellStyle name="Обычный 3" xfId="21"/>
    <cellStyle name="Обычный 4"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A1A1A"/>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189</xdr:row>
      <xdr:rowOff>238125</xdr:rowOff>
    </xdr:from>
    <xdr:to>
      <xdr:col>3</xdr:col>
      <xdr:colOff>1762125</xdr:colOff>
      <xdr:row>190</xdr:row>
      <xdr:rowOff>19050</xdr:rowOff>
    </xdr:to>
    <xdr:grpSp>
      <xdr:nvGrpSpPr>
        <xdr:cNvPr id="1" name="Группа 1"/>
        <xdr:cNvGrpSpPr>
          <a:grpSpLocks/>
        </xdr:cNvGrpSpPr>
      </xdr:nvGrpSpPr>
      <xdr:grpSpPr>
        <a:xfrm>
          <a:off x="19050" y="3457575"/>
          <a:ext cx="5105400" cy="323850"/>
          <a:chOff x="41" y="5484"/>
          <a:chExt cx="10722" cy="510"/>
        </a:xfrm>
        <a:solidFill>
          <a:srgbClr val="FFFFFF"/>
        </a:solidFill>
      </xdr:grpSpPr>
      <xdr:sp>
        <xdr:nvSpPr>
          <xdr:cNvPr id="2" name="2457"/>
          <xdr:cNvSpPr>
            <a:spLocks/>
          </xdr:cNvSpPr>
        </xdr:nvSpPr>
        <xdr:spPr>
          <a:xfrm>
            <a:off x="41" y="5484"/>
            <a:ext cx="3780" cy="270"/>
          </a:xfrm>
          <a:prstGeom prst="rect">
            <a:avLst/>
          </a:prstGeom>
          <a:noFill/>
          <a:ln w="9525" cmpd="sng">
            <a:noFill/>
          </a:ln>
        </xdr:spPr>
        <xdr:txBody>
          <a:bodyPr vertOverflow="clip" wrap="square" lIns="90000" tIns="0" rIns="90000" bIns="0" anchor="b"/>
          <a:p>
            <a:pPr algn="l">
              <a:defRPr/>
            </a:pPr>
            <a:r>
              <a:rPr lang="en-US" cap="none" sz="800" b="0" i="0" u="none" baseline="0">
                <a:solidFill>
                  <a:srgbClr val="000000"/>
                </a:solidFill>
              </a:rPr>
              <a:t>Руководитель</a:t>
            </a:r>
          </a:p>
        </xdr:txBody>
      </xdr:sp>
      <xdr:sp>
        <xdr:nvSpPr>
          <xdr:cNvPr id="3" name="2458"/>
          <xdr:cNvSpPr>
            <a:spLocks/>
          </xdr:cNvSpPr>
        </xdr:nvSpPr>
        <xdr:spPr>
          <a:xfrm>
            <a:off x="4442" y="5484"/>
            <a:ext cx="1919" cy="27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4" name="2459"/>
          <xdr:cNvSpPr>
            <a:spLocks/>
          </xdr:cNvSpPr>
        </xdr:nvSpPr>
        <xdr:spPr>
          <a:xfrm>
            <a:off x="6983" y="5484"/>
            <a:ext cx="3780" cy="27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 name="2463"/>
          <xdr:cNvSpPr>
            <a:spLocks/>
          </xdr:cNvSpPr>
        </xdr:nvSpPr>
        <xdr:spPr>
          <a:xfrm>
            <a:off x="4442" y="5755"/>
            <a:ext cx="1919" cy="239"/>
          </a:xfrm>
          <a:prstGeom prst="rect">
            <a:avLst/>
          </a:prstGeom>
          <a:noFill/>
          <a:ln w="9525" cmpd="sng">
            <a:noFill/>
          </a:ln>
        </xdr:spPr>
        <xdr:txBody>
          <a:bodyPr vertOverflow="clip" wrap="square" lIns="90000" tIns="0" rIns="90000" bIns="0"/>
          <a:p>
            <a:pPr algn="ctr">
              <a:defRPr/>
            </a:pPr>
            <a:r>
              <a:rPr lang="en-US" cap="none" sz="800" b="0" i="0" u="none" baseline="0">
                <a:solidFill>
                  <a:srgbClr val="000000"/>
                </a:solidFill>
              </a:rPr>
              <a:t>(подпись)</a:t>
            </a:r>
          </a:p>
        </xdr:txBody>
      </xdr:sp>
      <xdr:sp>
        <xdr:nvSpPr>
          <xdr:cNvPr id="6" name="2465"/>
          <xdr:cNvSpPr>
            <a:spLocks/>
          </xdr:cNvSpPr>
        </xdr:nvSpPr>
        <xdr:spPr>
          <a:xfrm>
            <a:off x="4442" y="5755"/>
            <a:ext cx="1919"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7" name="2464"/>
          <xdr:cNvSpPr>
            <a:spLocks/>
          </xdr:cNvSpPr>
        </xdr:nvSpPr>
        <xdr:spPr>
          <a:xfrm>
            <a:off x="6983" y="5755"/>
            <a:ext cx="3780" cy="239"/>
          </a:xfrm>
          <a:prstGeom prst="rect">
            <a:avLst/>
          </a:prstGeom>
          <a:noFill/>
          <a:ln w="9525" cmpd="sng">
            <a:noFill/>
          </a:ln>
        </xdr:spPr>
        <xdr:txBody>
          <a:bodyPr vertOverflow="clip" wrap="square" lIns="90000" tIns="0" rIns="90000" bIns="0"/>
          <a:p>
            <a:pPr algn="ctr">
              <a:defRPr/>
            </a:pPr>
            <a:r>
              <a:rPr lang="en-US" cap="none" sz="800" b="0" i="0" u="none" baseline="0">
                <a:solidFill>
                  <a:srgbClr val="000000"/>
                </a:solidFill>
              </a:rPr>
              <a:t>(расшифровка подписи)</a:t>
            </a:r>
          </a:p>
        </xdr:txBody>
      </xdr:sp>
      <xdr:sp>
        <xdr:nvSpPr>
          <xdr:cNvPr id="8" name="2466"/>
          <xdr:cNvSpPr>
            <a:spLocks/>
          </xdr:cNvSpPr>
        </xdr:nvSpPr>
        <xdr:spPr>
          <a:xfrm>
            <a:off x="6983" y="5755"/>
            <a:ext cx="378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0</xdr:col>
      <xdr:colOff>19050</xdr:colOff>
      <xdr:row>190</xdr:row>
      <xdr:rowOff>247650</xdr:rowOff>
    </xdr:from>
    <xdr:to>
      <xdr:col>3</xdr:col>
      <xdr:colOff>1762125</xdr:colOff>
      <xdr:row>191</xdr:row>
      <xdr:rowOff>19050</xdr:rowOff>
    </xdr:to>
    <xdr:grpSp>
      <xdr:nvGrpSpPr>
        <xdr:cNvPr id="9" name="Группа 9"/>
        <xdr:cNvGrpSpPr>
          <a:grpSpLocks/>
        </xdr:cNvGrpSpPr>
      </xdr:nvGrpSpPr>
      <xdr:grpSpPr>
        <a:xfrm>
          <a:off x="19050" y="4010025"/>
          <a:ext cx="5105400" cy="314325"/>
          <a:chOff x="41" y="6356"/>
          <a:chExt cx="10722" cy="493"/>
        </a:xfrm>
        <a:solidFill>
          <a:srgbClr val="FFFFFF"/>
        </a:solidFill>
      </xdr:grpSpPr>
      <xdr:sp>
        <xdr:nvSpPr>
          <xdr:cNvPr id="10" name="2500"/>
          <xdr:cNvSpPr>
            <a:spLocks/>
          </xdr:cNvSpPr>
        </xdr:nvSpPr>
        <xdr:spPr>
          <a:xfrm>
            <a:off x="41" y="6356"/>
            <a:ext cx="3780" cy="254"/>
          </a:xfrm>
          <a:prstGeom prst="rect">
            <a:avLst/>
          </a:prstGeom>
          <a:noFill/>
          <a:ln w="9525" cmpd="sng">
            <a:noFill/>
          </a:ln>
        </xdr:spPr>
        <xdr:txBody>
          <a:bodyPr vertOverflow="clip" wrap="square" lIns="90000" tIns="0" rIns="90000" bIns="0" anchor="b"/>
          <a:p>
            <a:pPr algn="l">
              <a:defRPr/>
            </a:pPr>
            <a:r>
              <a:rPr lang="en-US" cap="none" sz="800" b="0" i="0" u="none" baseline="0">
                <a:solidFill>
                  <a:srgbClr val="000000"/>
                </a:solidFill>
              </a:rPr>
              <a:t>Исполнитель</a:t>
            </a:r>
          </a:p>
        </xdr:txBody>
      </xdr:sp>
      <xdr:sp>
        <xdr:nvSpPr>
          <xdr:cNvPr id="11" name="2501"/>
          <xdr:cNvSpPr>
            <a:spLocks/>
          </xdr:cNvSpPr>
        </xdr:nvSpPr>
        <xdr:spPr>
          <a:xfrm>
            <a:off x="4442" y="6356"/>
            <a:ext cx="1919" cy="254"/>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2" name="2502"/>
          <xdr:cNvSpPr>
            <a:spLocks/>
          </xdr:cNvSpPr>
        </xdr:nvSpPr>
        <xdr:spPr>
          <a:xfrm>
            <a:off x="6983" y="6356"/>
            <a:ext cx="3780" cy="254"/>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3" name="2506"/>
          <xdr:cNvSpPr>
            <a:spLocks/>
          </xdr:cNvSpPr>
        </xdr:nvSpPr>
        <xdr:spPr>
          <a:xfrm>
            <a:off x="4442" y="6610"/>
            <a:ext cx="1919" cy="238"/>
          </a:xfrm>
          <a:prstGeom prst="rect">
            <a:avLst/>
          </a:prstGeom>
          <a:noFill/>
          <a:ln w="9525" cmpd="sng">
            <a:noFill/>
          </a:ln>
        </xdr:spPr>
        <xdr:txBody>
          <a:bodyPr vertOverflow="clip" wrap="square" lIns="90000" tIns="0" rIns="90000" bIns="0"/>
          <a:p>
            <a:pPr algn="ctr">
              <a:defRPr/>
            </a:pPr>
            <a:r>
              <a:rPr lang="en-US" cap="none" sz="800" b="0" i="0" u="none" baseline="0">
                <a:solidFill>
                  <a:srgbClr val="000000"/>
                </a:solidFill>
              </a:rPr>
              <a:t>(подпись)</a:t>
            </a:r>
          </a:p>
        </xdr:txBody>
      </xdr:sp>
      <xdr:sp>
        <xdr:nvSpPr>
          <xdr:cNvPr id="14" name="2508"/>
          <xdr:cNvSpPr>
            <a:spLocks/>
          </xdr:cNvSpPr>
        </xdr:nvSpPr>
        <xdr:spPr>
          <a:xfrm>
            <a:off x="4442" y="6610"/>
            <a:ext cx="1919"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5" name="2507"/>
          <xdr:cNvSpPr>
            <a:spLocks/>
          </xdr:cNvSpPr>
        </xdr:nvSpPr>
        <xdr:spPr>
          <a:xfrm>
            <a:off x="6983" y="6610"/>
            <a:ext cx="3780" cy="238"/>
          </a:xfrm>
          <a:prstGeom prst="rect">
            <a:avLst/>
          </a:prstGeom>
          <a:noFill/>
          <a:ln w="9525" cmpd="sng">
            <a:noFill/>
          </a:ln>
        </xdr:spPr>
        <xdr:txBody>
          <a:bodyPr vertOverflow="clip" wrap="square" lIns="90000" tIns="0" rIns="90000" bIns="0"/>
          <a:p>
            <a:pPr algn="ctr">
              <a:defRPr/>
            </a:pPr>
            <a:r>
              <a:rPr lang="en-US" cap="none" sz="800" b="0" i="0" u="none" baseline="0">
                <a:solidFill>
                  <a:srgbClr val="000000"/>
                </a:solidFill>
              </a:rPr>
              <a:t>(расшифровка подписи)</a:t>
            </a:r>
          </a:p>
        </xdr:txBody>
      </xdr:sp>
      <xdr:sp>
        <xdr:nvSpPr>
          <xdr:cNvPr id="16" name="2509"/>
          <xdr:cNvSpPr>
            <a:spLocks/>
          </xdr:cNvSpPr>
        </xdr:nvSpPr>
        <xdr:spPr>
          <a:xfrm>
            <a:off x="6983" y="6610"/>
            <a:ext cx="378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22"/>
    <pageSetUpPr fitToPage="1"/>
  </sheetPr>
  <dimension ref="A1:AY109"/>
  <sheetViews>
    <sheetView view="pageBreakPreview" zoomScale="70" zoomScaleNormal="70" zoomScaleSheetLayoutView="70" workbookViewId="0" topLeftCell="A103">
      <selection activeCell="A104" sqref="A104"/>
    </sheetView>
  </sheetViews>
  <sheetFormatPr defaultColWidth="9.140625" defaultRowHeight="15" outlineLevelRow="2"/>
  <cols>
    <col min="1" max="1" width="27.140625" style="1" customWidth="1"/>
    <col min="2" max="2" width="80.00390625" style="1" customWidth="1"/>
    <col min="3" max="3" width="38.8515625" style="1" customWidth="1"/>
    <col min="4" max="4" width="0" style="2" hidden="1" customWidth="1"/>
    <col min="5" max="7" width="0" style="1" hidden="1" customWidth="1"/>
    <col min="8" max="9" width="0" style="3" hidden="1" customWidth="1"/>
    <col min="10" max="10" width="22.57421875" style="1" customWidth="1"/>
    <col min="11" max="13" width="0" style="3" hidden="1" customWidth="1"/>
    <col min="14" max="14" width="21.140625" style="1" customWidth="1"/>
    <col min="15" max="15" width="0" style="3" hidden="1" customWidth="1"/>
    <col min="16" max="16" width="22.28125" style="1" customWidth="1"/>
    <col min="17" max="17" width="0" style="3" hidden="1" customWidth="1"/>
    <col min="18" max="18" width="19.57421875" style="1" customWidth="1"/>
    <col min="19" max="19" width="27.28125" style="4" customWidth="1"/>
    <col min="20" max="20" width="28.00390625" style="5" customWidth="1"/>
    <col min="21" max="21" width="18.421875" style="1" customWidth="1"/>
    <col min="22" max="16384" width="9.140625" style="1" customWidth="1"/>
  </cols>
  <sheetData>
    <row r="1" spans="8:19" s="5" customFormat="1" ht="24" customHeight="1">
      <c r="H1" s="6"/>
      <c r="I1" s="6"/>
      <c r="K1" s="6"/>
      <c r="L1" s="6"/>
      <c r="M1" s="6"/>
      <c r="N1" s="7"/>
      <c r="O1" s="7"/>
      <c r="P1" s="7"/>
      <c r="Q1" s="7"/>
      <c r="R1" s="7"/>
      <c r="S1" s="4"/>
    </row>
    <row r="2" spans="8:19" s="5" customFormat="1" ht="19.5" customHeight="1">
      <c r="H2" s="6"/>
      <c r="I2" s="6"/>
      <c r="K2" s="6"/>
      <c r="L2" s="6"/>
      <c r="M2" s="6"/>
      <c r="N2" s="8"/>
      <c r="O2" s="8"/>
      <c r="P2" s="9"/>
      <c r="Q2" s="8"/>
      <c r="R2" s="8" t="s">
        <v>0</v>
      </c>
      <c r="S2" s="4"/>
    </row>
    <row r="3" spans="1:51" s="5" customFormat="1" ht="36" customHeight="1">
      <c r="A3" s="10" t="s">
        <v>1</v>
      </c>
      <c r="B3" s="10"/>
      <c r="C3" s="10"/>
      <c r="D3" s="10"/>
      <c r="E3" s="10"/>
      <c r="F3" s="10"/>
      <c r="G3" s="10"/>
      <c r="H3" s="10"/>
      <c r="I3" s="10"/>
      <c r="J3" s="10"/>
      <c r="K3" s="10"/>
      <c r="L3" s="10"/>
      <c r="M3" s="10"/>
      <c r="N3" s="10"/>
      <c r="O3" s="10"/>
      <c r="P3" s="10"/>
      <c r="Q3" s="10"/>
      <c r="R3" s="10"/>
      <c r="S3" s="11"/>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row>
    <row r="4" spans="1:51" ht="33.75" customHeight="1">
      <c r="A4" s="13" t="s">
        <v>2</v>
      </c>
      <c r="B4" s="13" t="s">
        <v>3</v>
      </c>
      <c r="C4" s="13" t="s">
        <v>4</v>
      </c>
      <c r="D4" s="14" t="s">
        <v>5</v>
      </c>
      <c r="E4" s="14"/>
      <c r="F4" s="14"/>
      <c r="G4" s="14"/>
      <c r="H4" s="15" t="s">
        <v>6</v>
      </c>
      <c r="I4" s="15"/>
      <c r="J4" s="15"/>
      <c r="K4" s="15"/>
      <c r="L4" s="15"/>
      <c r="M4" s="15"/>
      <c r="N4" s="15"/>
      <c r="O4" s="15"/>
      <c r="P4" s="15"/>
      <c r="Q4" s="15"/>
      <c r="R4" s="15"/>
      <c r="S4" s="11"/>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row>
    <row r="5" spans="1:51" s="23" customFormat="1" ht="176.25" customHeight="1">
      <c r="A5" s="13"/>
      <c r="B5" s="13"/>
      <c r="C5" s="13"/>
      <c r="D5" s="16" t="s">
        <v>7</v>
      </c>
      <c r="E5" s="17" t="s">
        <v>8</v>
      </c>
      <c r="F5" s="16" t="s">
        <v>9</v>
      </c>
      <c r="G5" s="16" t="s">
        <v>10</v>
      </c>
      <c r="H5" s="18" t="s">
        <v>11</v>
      </c>
      <c r="I5" s="19" t="s">
        <v>12</v>
      </c>
      <c r="J5" s="16" t="s">
        <v>13</v>
      </c>
      <c r="K5" s="20" t="s">
        <v>14</v>
      </c>
      <c r="L5" s="20" t="s">
        <v>15</v>
      </c>
      <c r="M5" s="16" t="s">
        <v>16</v>
      </c>
      <c r="N5" s="16" t="s">
        <v>17</v>
      </c>
      <c r="O5" s="16" t="s">
        <v>18</v>
      </c>
      <c r="P5" s="16" t="s">
        <v>19</v>
      </c>
      <c r="Q5" s="18" t="s">
        <v>20</v>
      </c>
      <c r="R5" s="16" t="s">
        <v>21</v>
      </c>
      <c r="S5" s="11"/>
      <c r="T5" s="5"/>
      <c r="U5" s="21" t="s">
        <v>22</v>
      </c>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row>
    <row r="6" spans="1:18" ht="40.5" customHeight="1">
      <c r="A6" s="24" t="s">
        <v>23</v>
      </c>
      <c r="B6" s="25" t="s">
        <v>24</v>
      </c>
      <c r="C6" s="26" t="s">
        <v>25</v>
      </c>
      <c r="D6" s="25"/>
      <c r="E6" s="25" t="s">
        <v>26</v>
      </c>
      <c r="F6" s="25" t="s">
        <v>26</v>
      </c>
      <c r="G6" s="25" t="s">
        <v>26</v>
      </c>
      <c r="H6" s="27">
        <v>11423015.4</v>
      </c>
      <c r="I6" s="27"/>
      <c r="J6" s="27">
        <f>J7+J8</f>
        <v>13405054.700000001</v>
      </c>
      <c r="K6" s="27">
        <f>J6-I6</f>
        <v>13405054.700000001</v>
      </c>
      <c r="L6" s="27"/>
      <c r="M6" s="27">
        <v>11994693.800000003</v>
      </c>
      <c r="N6" s="27">
        <f>N7+N8</f>
        <v>11587365.6</v>
      </c>
      <c r="O6" s="27">
        <f>O7+O8</f>
        <v>12995348.500000002</v>
      </c>
      <c r="P6" s="27">
        <f>P7+P8</f>
        <v>12611366.4</v>
      </c>
      <c r="Q6" s="28">
        <v>36413057.7</v>
      </c>
      <c r="R6" s="28">
        <f aca="true" t="shared" si="0" ref="R6:R21">J6+N6+P6</f>
        <v>37603786.7</v>
      </c>
    </row>
    <row r="7" spans="1:18" ht="56.25">
      <c r="A7" s="24"/>
      <c r="B7" s="25"/>
      <c r="C7" s="29" t="s">
        <v>27</v>
      </c>
      <c r="D7" s="25">
        <v>854</v>
      </c>
      <c r="E7" s="25" t="s">
        <v>26</v>
      </c>
      <c r="F7" s="25" t="s">
        <v>26</v>
      </c>
      <c r="G7" s="25" t="s">
        <v>26</v>
      </c>
      <c r="H7" s="27">
        <v>10418939.1</v>
      </c>
      <c r="I7" s="27">
        <f>I11+I37+I57+I69+I84+I98</f>
        <v>9836764.337</v>
      </c>
      <c r="J7" s="27">
        <f>J11+J37+J57+J69+J84+J98</f>
        <v>11775674.4</v>
      </c>
      <c r="K7" s="27">
        <f>J7-I7</f>
        <v>1938910.063000001</v>
      </c>
      <c r="L7" s="27">
        <f>L11+L37+L57+L69+L84+L98</f>
        <v>-0.04260999999928572</v>
      </c>
      <c r="M7" s="27">
        <v>11394693.800000003</v>
      </c>
      <c r="N7" s="27">
        <f>N11+N37+N57+N69+N84+N98</f>
        <v>10854365.6</v>
      </c>
      <c r="O7" s="27">
        <v>12395348.500000002</v>
      </c>
      <c r="P7" s="27">
        <f>P11+P37+P57+P69+P84+P98</f>
        <v>11878366.4</v>
      </c>
      <c r="Q7" s="27">
        <v>34208981.400000006</v>
      </c>
      <c r="R7" s="28">
        <f>J7+N7+P7</f>
        <v>34508406.4</v>
      </c>
    </row>
    <row r="8" spans="1:18" ht="75.75">
      <c r="A8" s="24"/>
      <c r="B8" s="25"/>
      <c r="C8" s="29" t="s">
        <v>28</v>
      </c>
      <c r="D8" s="25">
        <v>828</v>
      </c>
      <c r="E8" s="25" t="s">
        <v>26</v>
      </c>
      <c r="F8" s="25" t="s">
        <v>26</v>
      </c>
      <c r="G8" s="25" t="s">
        <v>26</v>
      </c>
      <c r="H8" s="27">
        <v>1004076.3</v>
      </c>
      <c r="I8" s="27"/>
      <c r="J8" s="27">
        <f>J10</f>
        <v>1629380.3</v>
      </c>
      <c r="K8" s="27">
        <f aca="true" t="shared" si="1" ref="K8:K71">J8-I8</f>
        <v>1629380.3</v>
      </c>
      <c r="L8" s="27"/>
      <c r="M8" s="27">
        <v>600000</v>
      </c>
      <c r="N8" s="27">
        <f>N10</f>
        <v>733000</v>
      </c>
      <c r="O8" s="27">
        <f>O10</f>
        <v>600000</v>
      </c>
      <c r="P8" s="27">
        <f>P10</f>
        <v>733000</v>
      </c>
      <c r="Q8" s="27">
        <v>2204076.3</v>
      </c>
      <c r="R8" s="28">
        <f t="shared" si="0"/>
        <v>3095380.3</v>
      </c>
    </row>
    <row r="9" spans="1:21" ht="18.75" customHeight="1" outlineLevel="1">
      <c r="A9" s="25" t="s">
        <v>29</v>
      </c>
      <c r="B9" s="25" t="s">
        <v>30</v>
      </c>
      <c r="C9" s="26" t="s">
        <v>25</v>
      </c>
      <c r="D9" s="25"/>
      <c r="E9" s="30" t="s">
        <v>31</v>
      </c>
      <c r="F9" s="30" t="s">
        <v>31</v>
      </c>
      <c r="G9" s="30" t="s">
        <v>31</v>
      </c>
      <c r="H9" s="28">
        <v>9480620.3</v>
      </c>
      <c r="I9" s="28"/>
      <c r="J9" s="28">
        <f>J10+J11</f>
        <v>10673787.1</v>
      </c>
      <c r="K9" s="27">
        <f t="shared" si="1"/>
        <v>10673787.1</v>
      </c>
      <c r="L9" s="27"/>
      <c r="M9" s="28">
        <v>10022666.200000001</v>
      </c>
      <c r="N9" s="28">
        <f>N10+N11</f>
        <v>9615228</v>
      </c>
      <c r="O9" s="28">
        <f>O10+O11</f>
        <v>10993212.4</v>
      </c>
      <c r="P9" s="28">
        <f>P10+P11</f>
        <v>10609120.3</v>
      </c>
      <c r="Q9" s="28">
        <v>30496498.9</v>
      </c>
      <c r="R9" s="28">
        <f t="shared" si="0"/>
        <v>30898135.400000002</v>
      </c>
      <c r="U9" s="31"/>
    </row>
    <row r="10" spans="1:21" ht="75" outlineLevel="1">
      <c r="A10" s="25"/>
      <c r="B10" s="25"/>
      <c r="C10" s="29" t="s">
        <v>28</v>
      </c>
      <c r="D10" s="25">
        <v>828</v>
      </c>
      <c r="E10" s="30"/>
      <c r="F10" s="30"/>
      <c r="G10" s="30"/>
      <c r="H10" s="28">
        <v>1004076.3</v>
      </c>
      <c r="I10" s="28"/>
      <c r="J10" s="28">
        <f>J22</f>
        <v>1629380.3</v>
      </c>
      <c r="K10" s="27">
        <f t="shared" si="1"/>
        <v>1629380.3</v>
      </c>
      <c r="L10" s="27"/>
      <c r="M10" s="28">
        <v>600000</v>
      </c>
      <c r="N10" s="28">
        <f>N22</f>
        <v>733000</v>
      </c>
      <c r="O10" s="28">
        <f>O22</f>
        <v>600000</v>
      </c>
      <c r="P10" s="28">
        <f>P22</f>
        <v>733000</v>
      </c>
      <c r="Q10" s="28">
        <v>2204076.3</v>
      </c>
      <c r="R10" s="28">
        <f t="shared" si="0"/>
        <v>3095380.3</v>
      </c>
      <c r="U10" s="32"/>
    </row>
    <row r="11" spans="1:21" ht="56.25" outlineLevel="1">
      <c r="A11" s="25"/>
      <c r="B11" s="25"/>
      <c r="C11" s="29" t="s">
        <v>32</v>
      </c>
      <c r="D11" s="25">
        <v>854</v>
      </c>
      <c r="E11" s="30"/>
      <c r="F11" s="30"/>
      <c r="G11" s="30"/>
      <c r="H11" s="28">
        <v>8476544</v>
      </c>
      <c r="I11" s="28">
        <f>I12+I15+I19+I26+I29</f>
        <v>7894360.334000001</v>
      </c>
      <c r="J11" s="28">
        <f>J12+J15+J19+J26+J29</f>
        <v>9044406.799999999</v>
      </c>
      <c r="K11" s="27">
        <f t="shared" si="1"/>
        <v>1150046.4659999982</v>
      </c>
      <c r="L11" s="27">
        <f>L12+L15+L19+L26+L29</f>
        <v>1484.8193900000006</v>
      </c>
      <c r="M11" s="28">
        <v>9422666.200000001</v>
      </c>
      <c r="N11" s="28">
        <f>N12+N15+N19+N26+N29</f>
        <v>8882228</v>
      </c>
      <c r="O11" s="28">
        <v>10393212.4</v>
      </c>
      <c r="P11" s="28">
        <f>P12+P15+P19+P26+P29</f>
        <v>9876120.3</v>
      </c>
      <c r="Q11" s="28">
        <v>28292422.599999998</v>
      </c>
      <c r="R11" s="28">
        <f t="shared" si="0"/>
        <v>27802755.099999998</v>
      </c>
      <c r="T11" s="33">
        <f>'в тыс. руб.'!G14</f>
        <v>9085868.4</v>
      </c>
      <c r="U11" s="34">
        <f>J11-T11</f>
        <v>-41461.60000000149</v>
      </c>
    </row>
    <row r="12" spans="1:21" ht="62.25" customHeight="1" outlineLevel="2">
      <c r="A12" s="24" t="s">
        <v>33</v>
      </c>
      <c r="B12" s="29" t="s">
        <v>34</v>
      </c>
      <c r="C12" s="29" t="s">
        <v>25</v>
      </c>
      <c r="D12" s="35">
        <v>854</v>
      </c>
      <c r="E12" s="35" t="s">
        <v>31</v>
      </c>
      <c r="F12" s="24" t="s">
        <v>31</v>
      </c>
      <c r="G12" s="24" t="s">
        <v>31</v>
      </c>
      <c r="H12" s="28">
        <v>5811542.1</v>
      </c>
      <c r="I12" s="28">
        <f>SUM(I13:I14)</f>
        <v>5811542.164</v>
      </c>
      <c r="J12" s="28">
        <f>SUM(J13:J14)</f>
        <v>5995622.2</v>
      </c>
      <c r="K12" s="27">
        <f t="shared" si="1"/>
        <v>184080.0360000003</v>
      </c>
      <c r="L12" s="27">
        <f>SUM(L13:L14)</f>
        <v>26012.45711</v>
      </c>
      <c r="M12" s="28">
        <v>6735504.9</v>
      </c>
      <c r="N12" s="28">
        <f>SUM(N13:N14)</f>
        <v>6735505</v>
      </c>
      <c r="O12" s="28">
        <v>7659951.9</v>
      </c>
      <c r="P12" s="28">
        <f>SUM(P13:P14)</f>
        <v>7659952</v>
      </c>
      <c r="Q12" s="28">
        <v>20206998.9</v>
      </c>
      <c r="R12" s="28">
        <f t="shared" si="0"/>
        <v>20391079.2</v>
      </c>
      <c r="T12" s="36"/>
      <c r="U12" s="32"/>
    </row>
    <row r="13" spans="1:21" s="43" customFormat="1" ht="107.25" customHeight="1" outlineLevel="2">
      <c r="A13" s="24" t="s">
        <v>35</v>
      </c>
      <c r="B13" s="37" t="s">
        <v>36</v>
      </c>
      <c r="C13" s="29" t="s">
        <v>37</v>
      </c>
      <c r="D13" s="38">
        <v>854</v>
      </c>
      <c r="E13" s="38" t="s">
        <v>38</v>
      </c>
      <c r="F13" s="24" t="s">
        <v>39</v>
      </c>
      <c r="G13" s="24" t="s">
        <v>40</v>
      </c>
      <c r="H13" s="39">
        <v>5811542.1</v>
      </c>
      <c r="I13" s="39">
        <v>5811542.164</v>
      </c>
      <c r="J13" s="39">
        <f>'в тыс. руб.'!G15+ROUND((353000-13460800-492094-5000000-1322054.64-219399.45-315204.77-145006.13-91321.89-171456.87-324249.27-168658.54-3709.67-432507.99-818967.43-7302.24-136423.33-51122.53-8515.42-14882.86-29306.12-6833250-899423+380232+608568-4583734-15336160+553350+982868)/1000,1)</f>
        <v>5995622.2</v>
      </c>
      <c r="K13" s="27">
        <f t="shared" si="1"/>
        <v>184080.0360000003</v>
      </c>
      <c r="L13" s="27">
        <v>26012.45711</v>
      </c>
      <c r="M13" s="39">
        <v>6735504.9</v>
      </c>
      <c r="N13" s="39">
        <v>6735505</v>
      </c>
      <c r="O13" s="39">
        <v>7659951.9</v>
      </c>
      <c r="P13" s="39">
        <v>7659952</v>
      </c>
      <c r="Q13" s="28">
        <v>20206998.9</v>
      </c>
      <c r="R13" s="28">
        <f t="shared" si="0"/>
        <v>20391079.2</v>
      </c>
      <c r="S13" s="40" t="s">
        <v>41</v>
      </c>
      <c r="T13" s="41"/>
      <c r="U13" s="42"/>
    </row>
    <row r="14" spans="1:21" s="43" customFormat="1" ht="75" outlineLevel="2">
      <c r="A14" s="24"/>
      <c r="B14" s="29" t="s">
        <v>42</v>
      </c>
      <c r="C14" s="29" t="s">
        <v>43</v>
      </c>
      <c r="D14" s="38"/>
      <c r="E14" s="38"/>
      <c r="F14" s="24"/>
      <c r="G14" s="24"/>
      <c r="H14" s="39"/>
      <c r="I14" s="39"/>
      <c r="J14" s="39"/>
      <c r="K14" s="27">
        <f t="shared" si="1"/>
        <v>0</v>
      </c>
      <c r="L14" s="27"/>
      <c r="M14" s="39"/>
      <c r="N14" s="39"/>
      <c r="O14" s="39"/>
      <c r="P14" s="39"/>
      <c r="Q14" s="28">
        <v>0</v>
      </c>
      <c r="R14" s="28">
        <f t="shared" si="0"/>
        <v>0</v>
      </c>
      <c r="S14" s="40" t="s">
        <v>44</v>
      </c>
      <c r="T14" s="41"/>
      <c r="U14" s="42"/>
    </row>
    <row r="15" spans="1:21" ht="69" customHeight="1" outlineLevel="2">
      <c r="A15" s="24" t="s">
        <v>45</v>
      </c>
      <c r="B15" s="29" t="s">
        <v>46</v>
      </c>
      <c r="C15" s="29" t="s">
        <v>25</v>
      </c>
      <c r="D15" s="35">
        <v>854</v>
      </c>
      <c r="E15" s="35" t="s">
        <v>31</v>
      </c>
      <c r="F15" s="24" t="s">
        <v>31</v>
      </c>
      <c r="G15" s="24" t="s">
        <v>31</v>
      </c>
      <c r="H15" s="28">
        <v>801739.4</v>
      </c>
      <c r="I15" s="28">
        <f>SUM(I16:I18)</f>
        <v>219555.7</v>
      </c>
      <c r="J15" s="28">
        <f>SUM(J16:J18)</f>
        <v>231832.09999999998</v>
      </c>
      <c r="K15" s="27">
        <f t="shared" si="1"/>
        <v>12276.399999999965</v>
      </c>
      <c r="L15" s="27">
        <f>SUM(L16:L18)</f>
        <v>0</v>
      </c>
      <c r="M15" s="28">
        <v>761907</v>
      </c>
      <c r="N15" s="28">
        <f>SUM(N16:N18)</f>
        <v>221468.9</v>
      </c>
      <c r="O15" s="28">
        <v>740546.7</v>
      </c>
      <c r="P15" s="28">
        <f>SUM(P16:P18)</f>
        <v>223454.6</v>
      </c>
      <c r="Q15" s="28">
        <v>2304193.0999999996</v>
      </c>
      <c r="R15" s="28">
        <f t="shared" si="0"/>
        <v>676755.6</v>
      </c>
      <c r="T15" s="36"/>
      <c r="U15" s="32"/>
    </row>
    <row r="16" spans="1:21" s="43" customFormat="1" ht="75" customHeight="1" outlineLevel="2">
      <c r="A16" s="24" t="s">
        <v>35</v>
      </c>
      <c r="B16" s="29" t="s">
        <v>47</v>
      </c>
      <c r="C16" s="29" t="s">
        <v>43</v>
      </c>
      <c r="D16" s="38">
        <v>854</v>
      </c>
      <c r="E16" s="35" t="s">
        <v>48</v>
      </c>
      <c r="F16" s="24" t="s">
        <v>49</v>
      </c>
      <c r="G16" s="24">
        <v>612</v>
      </c>
      <c r="H16" s="39">
        <v>696273.8</v>
      </c>
      <c r="I16" s="28">
        <v>114090.1</v>
      </c>
      <c r="J16" s="39">
        <f>'в тыс. руб.'!G33-ROUND(1460800/1000,1)</f>
        <v>129998.49999999999</v>
      </c>
      <c r="K16" s="27">
        <f t="shared" si="1"/>
        <v>15908.39999999998</v>
      </c>
      <c r="L16" s="27"/>
      <c r="M16" s="39">
        <v>654581.6</v>
      </c>
      <c r="N16" s="28">
        <v>114143.5</v>
      </c>
      <c r="O16" s="39">
        <v>631289.7</v>
      </c>
      <c r="P16" s="28">
        <v>114197.6</v>
      </c>
      <c r="Q16" s="28">
        <v>1982145.1</v>
      </c>
      <c r="R16" s="28">
        <f t="shared" si="0"/>
        <v>358339.6</v>
      </c>
      <c r="S16" s="40" t="s">
        <v>50</v>
      </c>
      <c r="T16" s="41"/>
      <c r="U16" s="42"/>
    </row>
    <row r="17" spans="1:21" s="43" customFormat="1" ht="100.5" customHeight="1" outlineLevel="2">
      <c r="A17" s="24"/>
      <c r="B17" s="29" t="s">
        <v>51</v>
      </c>
      <c r="C17" s="29" t="s">
        <v>43</v>
      </c>
      <c r="D17" s="38"/>
      <c r="E17" s="38"/>
      <c r="F17" s="24"/>
      <c r="G17" s="24"/>
      <c r="H17" s="39"/>
      <c r="I17" s="39"/>
      <c r="J17" s="39"/>
      <c r="K17" s="27">
        <f t="shared" si="1"/>
        <v>0</v>
      </c>
      <c r="L17" s="27"/>
      <c r="M17" s="39"/>
      <c r="N17" s="39"/>
      <c r="O17" s="39"/>
      <c r="P17" s="39"/>
      <c r="Q17" s="28">
        <v>0</v>
      </c>
      <c r="R17" s="28">
        <f t="shared" si="0"/>
        <v>0</v>
      </c>
      <c r="S17" s="40" t="s">
        <v>52</v>
      </c>
      <c r="T17" s="41"/>
      <c r="U17" s="42"/>
    </row>
    <row r="18" spans="1:21" s="43" customFormat="1" ht="75" outlineLevel="2">
      <c r="A18" s="24"/>
      <c r="B18" s="29" t="s">
        <v>53</v>
      </c>
      <c r="C18" s="29" t="s">
        <v>43</v>
      </c>
      <c r="D18" s="38">
        <v>854</v>
      </c>
      <c r="E18" s="35" t="s">
        <v>54</v>
      </c>
      <c r="F18" s="24">
        <v>4709900</v>
      </c>
      <c r="G18" s="24">
        <v>611</v>
      </c>
      <c r="H18" s="39">
        <v>105465.6</v>
      </c>
      <c r="I18" s="39">
        <v>105465.6</v>
      </c>
      <c r="J18" s="39">
        <f>'в тыс. руб.'!G36+ROUND((-12175005+472000)/1000,1)</f>
        <v>101833.6</v>
      </c>
      <c r="K18" s="27">
        <f t="shared" si="1"/>
        <v>-3632</v>
      </c>
      <c r="L18" s="27"/>
      <c r="M18" s="39">
        <v>107325.4</v>
      </c>
      <c r="N18" s="39">
        <v>107325.4</v>
      </c>
      <c r="O18" s="39">
        <v>109257</v>
      </c>
      <c r="P18" s="39">
        <v>109257</v>
      </c>
      <c r="Q18" s="28">
        <v>322048</v>
      </c>
      <c r="R18" s="28">
        <f t="shared" si="0"/>
        <v>318416</v>
      </c>
      <c r="S18" s="40" t="s">
        <v>55</v>
      </c>
      <c r="T18" s="41"/>
      <c r="U18" s="42"/>
    </row>
    <row r="19" spans="1:21" s="48" customFormat="1" ht="37.5" outlineLevel="2">
      <c r="A19" s="24" t="s">
        <v>56</v>
      </c>
      <c r="B19" s="29" t="s">
        <v>57</v>
      </c>
      <c r="C19" s="29" t="s">
        <v>25</v>
      </c>
      <c r="D19" s="35" t="s">
        <v>58</v>
      </c>
      <c r="E19" s="24" t="s">
        <v>31</v>
      </c>
      <c r="F19" s="24" t="s">
        <v>31</v>
      </c>
      <c r="G19" s="24" t="s">
        <v>31</v>
      </c>
      <c r="H19" s="44">
        <v>2610051.5</v>
      </c>
      <c r="I19" s="44">
        <f>SUM(I20:I25)</f>
        <v>1605975.1500000001</v>
      </c>
      <c r="J19" s="27">
        <f>SUM(J20:J25)-J22</f>
        <v>1923485.8999999997</v>
      </c>
      <c r="K19" s="44">
        <f t="shared" si="1"/>
        <v>317510.74999999953</v>
      </c>
      <c r="L19" s="44">
        <f>SUM(L20:L25)</f>
        <v>-47694.03772</v>
      </c>
      <c r="M19" s="44">
        <v>2267967</v>
      </c>
      <c r="N19" s="27">
        <f>SUM(N20:N25)-N22</f>
        <v>1667966.7999999998</v>
      </c>
      <c r="O19" s="44">
        <v>2335426.5</v>
      </c>
      <c r="P19" s="27">
        <f>SUM(P20:P25)-P22</f>
        <v>1735426.4</v>
      </c>
      <c r="Q19" s="45">
        <v>7213445</v>
      </c>
      <c r="R19" s="28">
        <f t="shared" si="0"/>
        <v>5326879.1</v>
      </c>
      <c r="S19" s="46"/>
      <c r="T19" s="36"/>
      <c r="U19" s="47"/>
    </row>
    <row r="20" spans="1:21" s="43" customFormat="1" ht="153.75" customHeight="1" outlineLevel="2">
      <c r="A20" s="15" t="s">
        <v>35</v>
      </c>
      <c r="B20" s="49" t="s">
        <v>59</v>
      </c>
      <c r="C20" s="49" t="s">
        <v>43</v>
      </c>
      <c r="D20" s="50">
        <v>854</v>
      </c>
      <c r="E20" s="51" t="s">
        <v>60</v>
      </c>
      <c r="F20" s="14" t="s">
        <v>61</v>
      </c>
      <c r="G20" s="14" t="s">
        <v>62</v>
      </c>
      <c r="H20" s="52">
        <v>766376.1</v>
      </c>
      <c r="I20" s="52">
        <v>766376.05</v>
      </c>
      <c r="J20" s="53">
        <f>'в тыс. руб.'!G38+ROUND((-127200-553350)/1000,1)</f>
        <v>790816.9</v>
      </c>
      <c r="K20" s="54">
        <f t="shared" si="1"/>
        <v>24440.849999999977</v>
      </c>
      <c r="L20" s="54"/>
      <c r="M20" s="52">
        <v>775706.4</v>
      </c>
      <c r="N20" s="53">
        <v>775706.3</v>
      </c>
      <c r="O20" s="52">
        <v>785311.1</v>
      </c>
      <c r="P20" s="53">
        <v>785311.1</v>
      </c>
      <c r="Q20" s="55">
        <v>2327393.6</v>
      </c>
      <c r="R20" s="56">
        <f t="shared" si="0"/>
        <v>2351834.3000000003</v>
      </c>
      <c r="S20" s="40" t="s">
        <v>63</v>
      </c>
      <c r="T20" s="41"/>
      <c r="U20" s="42"/>
    </row>
    <row r="21" spans="1:21" s="43" customFormat="1" ht="186.75" customHeight="1" outlineLevel="2">
      <c r="A21" s="15"/>
      <c r="B21" s="49" t="s">
        <v>64</v>
      </c>
      <c r="C21" s="49" t="s">
        <v>65</v>
      </c>
      <c r="D21" s="50">
        <v>854</v>
      </c>
      <c r="E21" s="51" t="s">
        <v>66</v>
      </c>
      <c r="F21" s="51" t="s">
        <v>67</v>
      </c>
      <c r="G21" s="15" t="s">
        <v>68</v>
      </c>
      <c r="H21" s="52">
        <v>368052.9</v>
      </c>
      <c r="I21" s="52">
        <v>368052.9</v>
      </c>
      <c r="J21" s="53">
        <f>'в тыс. руб.'!G43+ROUND((-30000000+12000000+4685782.33+419811+300000+250000+900000+1000000+86260+284300+211340+345000+400000+390535)/1000,1)</f>
        <v>437810.5</v>
      </c>
      <c r="K21" s="54">
        <f t="shared" si="1"/>
        <v>69757.59999999998</v>
      </c>
      <c r="L21" s="54">
        <v>3178</v>
      </c>
      <c r="M21" s="52">
        <v>393724.4</v>
      </c>
      <c r="N21" s="53">
        <v>393724.3</v>
      </c>
      <c r="O21" s="52">
        <v>421457.5</v>
      </c>
      <c r="P21" s="53">
        <v>421457.5</v>
      </c>
      <c r="Q21" s="55">
        <v>1183234.8</v>
      </c>
      <c r="R21" s="56">
        <f t="shared" si="0"/>
        <v>1252992.3</v>
      </c>
      <c r="S21" s="40" t="s">
        <v>69</v>
      </c>
      <c r="T21" s="41"/>
      <c r="U21" s="42"/>
    </row>
    <row r="22" spans="1:21" s="43" customFormat="1" ht="150" outlineLevel="2">
      <c r="A22" s="15"/>
      <c r="B22" s="49" t="s">
        <v>70</v>
      </c>
      <c r="C22" s="49" t="s">
        <v>71</v>
      </c>
      <c r="D22" s="50">
        <v>828</v>
      </c>
      <c r="E22" s="50" t="s">
        <v>72</v>
      </c>
      <c r="F22" s="51" t="s">
        <v>73</v>
      </c>
      <c r="G22" s="15">
        <v>411</v>
      </c>
      <c r="H22" s="52">
        <v>1004076.3</v>
      </c>
      <c r="I22" s="52"/>
      <c r="J22" s="53">
        <v>1629380.3</v>
      </c>
      <c r="K22" s="52">
        <f t="shared" si="1"/>
        <v>1629380.3</v>
      </c>
      <c r="L22" s="52"/>
      <c r="M22" s="52">
        <v>600000</v>
      </c>
      <c r="N22" s="53">
        <v>733000</v>
      </c>
      <c r="O22" s="52">
        <v>600000</v>
      </c>
      <c r="P22" s="53">
        <v>733000</v>
      </c>
      <c r="Q22" s="57">
        <v>2204076.3</v>
      </c>
      <c r="R22" s="56">
        <f>J22+N22+P22</f>
        <v>3095380.3</v>
      </c>
      <c r="S22" s="40" t="s">
        <v>74</v>
      </c>
      <c r="T22" s="41"/>
      <c r="U22" s="42"/>
    </row>
    <row r="23" spans="1:21" s="43" customFormat="1" ht="98.25" customHeight="1" outlineLevel="2">
      <c r="A23" s="15"/>
      <c r="B23" s="49" t="s">
        <v>75</v>
      </c>
      <c r="C23" s="49" t="s">
        <v>43</v>
      </c>
      <c r="D23" s="50">
        <v>854</v>
      </c>
      <c r="E23" s="51"/>
      <c r="F23" s="58"/>
      <c r="G23" s="14"/>
      <c r="H23" s="59"/>
      <c r="I23" s="59"/>
      <c r="J23" s="53"/>
      <c r="K23" s="54">
        <f t="shared" si="1"/>
        <v>0</v>
      </c>
      <c r="L23" s="54"/>
      <c r="M23" s="59"/>
      <c r="N23" s="53">
        <f>M23</f>
        <v>0</v>
      </c>
      <c r="O23" s="59"/>
      <c r="P23" s="53">
        <f>O23</f>
        <v>0</v>
      </c>
      <c r="Q23" s="55">
        <v>0</v>
      </c>
      <c r="R23" s="56">
        <f aca="true" t="shared" si="2" ref="R23:R36">J23+N23+P23</f>
        <v>0</v>
      </c>
      <c r="S23" s="40" t="s">
        <v>76</v>
      </c>
      <c r="T23" s="41"/>
      <c r="U23" s="42"/>
    </row>
    <row r="24" spans="1:21" s="43" customFormat="1" ht="149.25" customHeight="1" outlineLevel="2">
      <c r="A24" s="15"/>
      <c r="B24" s="49" t="s">
        <v>77</v>
      </c>
      <c r="C24" s="49" t="s">
        <v>43</v>
      </c>
      <c r="D24" s="50">
        <v>854</v>
      </c>
      <c r="E24" s="51" t="s">
        <v>78</v>
      </c>
      <c r="F24" s="58" t="s">
        <v>79</v>
      </c>
      <c r="G24" s="14" t="s">
        <v>80</v>
      </c>
      <c r="H24" s="59">
        <v>471546.2</v>
      </c>
      <c r="I24" s="59">
        <v>471546.2</v>
      </c>
      <c r="J24" s="56">
        <f>'в тыс. руб.'!G66-ROUND(2189040/1000,1)+ROUND((-100530212.08+3770500+1460800+37384656.15+11703005+8726971.67+20373028.33)/1000,1)+0.1</f>
        <v>694858.4999999999</v>
      </c>
      <c r="K24" s="54">
        <f t="shared" si="1"/>
        <v>223312.29999999987</v>
      </c>
      <c r="L24" s="54">
        <v>-50872.03772</v>
      </c>
      <c r="M24" s="59">
        <v>498536.2</v>
      </c>
      <c r="N24" s="53">
        <v>498536.2</v>
      </c>
      <c r="O24" s="59">
        <v>528657.9</v>
      </c>
      <c r="P24" s="53">
        <v>528657.8</v>
      </c>
      <c r="Q24" s="55">
        <v>1498740.3</v>
      </c>
      <c r="R24" s="56">
        <f t="shared" si="2"/>
        <v>1722052.5</v>
      </c>
      <c r="S24" s="40" t="s">
        <v>81</v>
      </c>
      <c r="T24" s="60" t="s">
        <v>82</v>
      </c>
      <c r="U24" s="42"/>
    </row>
    <row r="25" spans="1:21" s="43" customFormat="1" ht="86.25" customHeight="1" outlineLevel="2">
      <c r="A25" s="15"/>
      <c r="B25" s="49" t="s">
        <v>83</v>
      </c>
      <c r="C25" s="49" t="s">
        <v>43</v>
      </c>
      <c r="D25" s="50"/>
      <c r="E25" s="50"/>
      <c r="F25" s="58"/>
      <c r="G25" s="14"/>
      <c r="H25" s="52"/>
      <c r="I25" s="52"/>
      <c r="J25" s="53"/>
      <c r="K25" s="54">
        <f t="shared" si="1"/>
        <v>0</v>
      </c>
      <c r="L25" s="54"/>
      <c r="M25" s="52"/>
      <c r="N25" s="53"/>
      <c r="O25" s="52"/>
      <c r="P25" s="53"/>
      <c r="Q25" s="55">
        <v>0</v>
      </c>
      <c r="R25" s="56">
        <f t="shared" si="2"/>
        <v>0</v>
      </c>
      <c r="S25" s="40" t="s">
        <v>84</v>
      </c>
      <c r="T25" s="41"/>
      <c r="U25" s="42"/>
    </row>
    <row r="26" spans="1:21" s="48" customFormat="1" ht="56.25" outlineLevel="2">
      <c r="A26" s="24" t="s">
        <v>85</v>
      </c>
      <c r="B26" s="29" t="s">
        <v>86</v>
      </c>
      <c r="C26" s="29" t="s">
        <v>25</v>
      </c>
      <c r="D26" s="35" t="s">
        <v>58</v>
      </c>
      <c r="E26" s="24" t="s">
        <v>31</v>
      </c>
      <c r="F26" s="24" t="s">
        <v>31</v>
      </c>
      <c r="G26" s="24" t="s">
        <v>31</v>
      </c>
      <c r="H26" s="61">
        <v>0</v>
      </c>
      <c r="I26" s="61"/>
      <c r="J26" s="62"/>
      <c r="K26" s="44">
        <f t="shared" si="1"/>
        <v>0</v>
      </c>
      <c r="L26" s="44"/>
      <c r="M26" s="61">
        <v>0</v>
      </c>
      <c r="N26" s="62"/>
      <c r="O26" s="61">
        <v>0</v>
      </c>
      <c r="P26" s="62"/>
      <c r="Q26" s="45">
        <v>0</v>
      </c>
      <c r="R26" s="28">
        <f t="shared" si="2"/>
        <v>0</v>
      </c>
      <c r="S26" s="46"/>
      <c r="T26" s="36"/>
      <c r="U26" s="47"/>
    </row>
    <row r="27" spans="1:21" s="43" customFormat="1" ht="75" customHeight="1" outlineLevel="2">
      <c r="A27" s="15" t="s">
        <v>35</v>
      </c>
      <c r="B27" s="49" t="s">
        <v>87</v>
      </c>
      <c r="C27" s="49" t="s">
        <v>43</v>
      </c>
      <c r="D27" s="14"/>
      <c r="E27" s="63"/>
      <c r="F27" s="64"/>
      <c r="G27" s="64"/>
      <c r="H27" s="65"/>
      <c r="I27" s="65"/>
      <c r="J27" s="66"/>
      <c r="K27" s="54">
        <f t="shared" si="1"/>
        <v>0</v>
      </c>
      <c r="L27" s="54"/>
      <c r="M27" s="65"/>
      <c r="N27" s="66"/>
      <c r="O27" s="65"/>
      <c r="P27" s="66"/>
      <c r="Q27" s="55">
        <v>0</v>
      </c>
      <c r="R27" s="56">
        <f t="shared" si="2"/>
        <v>0</v>
      </c>
      <c r="S27" s="40" t="s">
        <v>88</v>
      </c>
      <c r="T27" s="41"/>
      <c r="U27" s="42"/>
    </row>
    <row r="28" spans="1:21" s="43" customFormat="1" ht="75" outlineLevel="2">
      <c r="A28" s="15"/>
      <c r="B28" s="49" t="s">
        <v>89</v>
      </c>
      <c r="C28" s="49" t="s">
        <v>43</v>
      </c>
      <c r="D28" s="14"/>
      <c r="E28" s="63"/>
      <c r="F28" s="64"/>
      <c r="G28" s="64"/>
      <c r="H28" s="65"/>
      <c r="I28" s="65"/>
      <c r="J28" s="66"/>
      <c r="K28" s="54">
        <f t="shared" si="1"/>
        <v>0</v>
      </c>
      <c r="L28" s="54"/>
      <c r="M28" s="65"/>
      <c r="N28" s="66"/>
      <c r="O28" s="65"/>
      <c r="P28" s="66"/>
      <c r="Q28" s="55">
        <v>0</v>
      </c>
      <c r="R28" s="56">
        <f t="shared" si="2"/>
        <v>0</v>
      </c>
      <c r="S28" s="40" t="s">
        <v>90</v>
      </c>
      <c r="T28" s="41"/>
      <c r="U28" s="42"/>
    </row>
    <row r="29" spans="1:21" s="48" customFormat="1" ht="37.5" outlineLevel="2">
      <c r="A29" s="24" t="s">
        <v>91</v>
      </c>
      <c r="B29" s="29" t="s">
        <v>92</v>
      </c>
      <c r="C29" s="29" t="s">
        <v>25</v>
      </c>
      <c r="D29" s="35" t="s">
        <v>58</v>
      </c>
      <c r="E29" s="24" t="s">
        <v>31</v>
      </c>
      <c r="F29" s="24" t="s">
        <v>31</v>
      </c>
      <c r="G29" s="24" t="s">
        <v>31</v>
      </c>
      <c r="H29" s="44">
        <v>257287.3</v>
      </c>
      <c r="I29" s="44">
        <f>SUM(I30:I35)</f>
        <v>257287.32</v>
      </c>
      <c r="J29" s="27">
        <f>SUM(J30:J36)</f>
        <v>893466.6</v>
      </c>
      <c r="K29" s="44">
        <f t="shared" si="1"/>
        <v>636179.28</v>
      </c>
      <c r="L29" s="44">
        <f>SUM(L30:L36)</f>
        <v>23166.4</v>
      </c>
      <c r="M29" s="44">
        <v>257287.3</v>
      </c>
      <c r="N29" s="27">
        <f>SUM(N30:N35)</f>
        <v>257287.3</v>
      </c>
      <c r="O29" s="44">
        <v>257287.3</v>
      </c>
      <c r="P29" s="27">
        <f>SUM(P30:P35)</f>
        <v>257287.3</v>
      </c>
      <c r="Q29" s="45">
        <v>771861.8999999999</v>
      </c>
      <c r="R29" s="28">
        <f t="shared" si="2"/>
        <v>1408041.2</v>
      </c>
      <c r="S29" s="46"/>
      <c r="T29" s="36"/>
      <c r="U29" s="47"/>
    </row>
    <row r="30" spans="1:51" s="43" customFormat="1" ht="75" customHeight="1" outlineLevel="2">
      <c r="A30" s="15" t="s">
        <v>93</v>
      </c>
      <c r="B30" s="49" t="s">
        <v>94</v>
      </c>
      <c r="C30" s="49" t="s">
        <v>43</v>
      </c>
      <c r="D30" s="51"/>
      <c r="E30" s="15"/>
      <c r="F30" s="15"/>
      <c r="G30" s="15"/>
      <c r="H30" s="67"/>
      <c r="I30" s="67"/>
      <c r="J30" s="66"/>
      <c r="K30" s="54">
        <f t="shared" si="1"/>
        <v>0</v>
      </c>
      <c r="L30" s="54"/>
      <c r="M30" s="67"/>
      <c r="N30" s="66"/>
      <c r="O30" s="67"/>
      <c r="P30" s="66"/>
      <c r="Q30" s="55">
        <v>0</v>
      </c>
      <c r="R30" s="56">
        <f t="shared" si="2"/>
        <v>0</v>
      </c>
      <c r="S30" s="68" t="s">
        <v>95</v>
      </c>
      <c r="T30" s="60"/>
      <c r="U30" s="69"/>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row>
    <row r="31" spans="1:51" s="43" customFormat="1" ht="75" outlineLevel="2">
      <c r="A31" s="15"/>
      <c r="B31" s="49" t="s">
        <v>96</v>
      </c>
      <c r="C31" s="49" t="s">
        <v>43</v>
      </c>
      <c r="D31" s="51"/>
      <c r="E31" s="15"/>
      <c r="F31" s="15"/>
      <c r="G31" s="15"/>
      <c r="H31" s="67"/>
      <c r="I31" s="67"/>
      <c r="J31" s="66"/>
      <c r="K31" s="54">
        <f t="shared" si="1"/>
        <v>0</v>
      </c>
      <c r="L31" s="54"/>
      <c r="M31" s="67"/>
      <c r="N31" s="66"/>
      <c r="O31" s="67"/>
      <c r="P31" s="66"/>
      <c r="Q31" s="55">
        <v>0</v>
      </c>
      <c r="R31" s="56">
        <f t="shared" si="2"/>
        <v>0</v>
      </c>
      <c r="S31" s="68" t="s">
        <v>97</v>
      </c>
      <c r="T31" s="60"/>
      <c r="U31" s="69"/>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row>
    <row r="32" spans="1:51" s="43" customFormat="1" ht="75" outlineLevel="2">
      <c r="A32" s="15"/>
      <c r="B32" s="49" t="s">
        <v>98</v>
      </c>
      <c r="C32" s="49" t="s">
        <v>43</v>
      </c>
      <c r="D32" s="51"/>
      <c r="E32" s="15"/>
      <c r="F32" s="15"/>
      <c r="G32" s="15"/>
      <c r="H32" s="67"/>
      <c r="I32" s="67"/>
      <c r="J32" s="66"/>
      <c r="K32" s="54">
        <f t="shared" si="1"/>
        <v>0</v>
      </c>
      <c r="L32" s="54"/>
      <c r="M32" s="67"/>
      <c r="N32" s="53">
        <f>M32</f>
        <v>0</v>
      </c>
      <c r="O32" s="67"/>
      <c r="P32" s="53">
        <f>O32</f>
        <v>0</v>
      </c>
      <c r="Q32" s="55">
        <v>0</v>
      </c>
      <c r="R32" s="56">
        <f t="shared" si="2"/>
        <v>0</v>
      </c>
      <c r="S32" s="68" t="s">
        <v>99</v>
      </c>
      <c r="T32" s="60"/>
      <c r="U32" s="69"/>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row>
    <row r="33" spans="1:51" s="43" customFormat="1" ht="150" outlineLevel="2">
      <c r="A33" s="15"/>
      <c r="B33" s="49" t="s">
        <v>100</v>
      </c>
      <c r="C33" s="49" t="s">
        <v>43</v>
      </c>
      <c r="D33" s="50">
        <v>854</v>
      </c>
      <c r="E33" s="50">
        <v>1003</v>
      </c>
      <c r="F33" s="58">
        <v>5058501</v>
      </c>
      <c r="G33" s="14">
        <v>323</v>
      </c>
      <c r="H33" s="52">
        <v>223664</v>
      </c>
      <c r="I33" s="52">
        <v>223664</v>
      </c>
      <c r="J33" s="53">
        <f>'в тыс. руб.'!G80</f>
        <v>359564</v>
      </c>
      <c r="K33" s="54">
        <f>J33-I33</f>
        <v>135900</v>
      </c>
      <c r="L33" s="54"/>
      <c r="M33" s="52">
        <v>223664</v>
      </c>
      <c r="N33" s="53">
        <f>M33</f>
        <v>223664</v>
      </c>
      <c r="O33" s="52">
        <v>223664</v>
      </c>
      <c r="P33" s="53">
        <f>O33</f>
        <v>223664</v>
      </c>
      <c r="Q33" s="55">
        <v>670992</v>
      </c>
      <c r="R33" s="56">
        <f t="shared" si="2"/>
        <v>806892</v>
      </c>
      <c r="S33" s="68" t="s">
        <v>101</v>
      </c>
      <c r="T33" s="60"/>
      <c r="U33" s="69"/>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row>
    <row r="34" spans="1:51" s="43" customFormat="1" ht="131.25" outlineLevel="2">
      <c r="A34" s="15"/>
      <c r="B34" s="49" t="s">
        <v>102</v>
      </c>
      <c r="C34" s="49" t="s">
        <v>43</v>
      </c>
      <c r="D34" s="50">
        <v>854</v>
      </c>
      <c r="E34" s="50">
        <v>1003</v>
      </c>
      <c r="F34" s="58" t="s">
        <v>103</v>
      </c>
      <c r="G34" s="14">
        <v>323</v>
      </c>
      <c r="H34" s="52"/>
      <c r="I34" s="52"/>
      <c r="J34" s="53">
        <f>'в тыс. руб.'!G82</f>
        <v>432490.8</v>
      </c>
      <c r="K34" s="54">
        <f t="shared" si="1"/>
        <v>432490.8</v>
      </c>
      <c r="L34" s="54"/>
      <c r="M34" s="52"/>
      <c r="N34" s="53">
        <f>M34</f>
        <v>0</v>
      </c>
      <c r="O34" s="52"/>
      <c r="P34" s="53">
        <f>O34</f>
        <v>0</v>
      </c>
      <c r="Q34" s="55">
        <v>0</v>
      </c>
      <c r="R34" s="56">
        <f t="shared" si="2"/>
        <v>432490.8</v>
      </c>
      <c r="S34" s="68" t="s">
        <v>104</v>
      </c>
      <c r="T34" s="60" t="s">
        <v>105</v>
      </c>
      <c r="U34" s="69"/>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row>
    <row r="35" spans="1:51" s="43" customFormat="1" ht="77.25" customHeight="1" outlineLevel="2">
      <c r="A35" s="15"/>
      <c r="B35" s="49" t="s">
        <v>106</v>
      </c>
      <c r="C35" s="49" t="s">
        <v>37</v>
      </c>
      <c r="D35" s="50" t="s">
        <v>58</v>
      </c>
      <c r="E35" s="50" t="s">
        <v>107</v>
      </c>
      <c r="F35" s="58" t="s">
        <v>108</v>
      </c>
      <c r="G35" s="14">
        <v>244</v>
      </c>
      <c r="H35" s="52">
        <v>33623.3</v>
      </c>
      <c r="I35" s="52">
        <v>33623.32</v>
      </c>
      <c r="J35" s="53">
        <f>'в тыс. руб.'!G85+ROUND(48397500/1000,1)</f>
        <v>82187.3</v>
      </c>
      <c r="K35" s="54">
        <f t="shared" si="1"/>
        <v>48563.98</v>
      </c>
      <c r="L35" s="54">
        <v>23166.4</v>
      </c>
      <c r="M35" s="52">
        <v>33623.3</v>
      </c>
      <c r="N35" s="53">
        <v>33623.3</v>
      </c>
      <c r="O35" s="52">
        <v>33623.3</v>
      </c>
      <c r="P35" s="53">
        <v>33623.3</v>
      </c>
      <c r="Q35" s="55">
        <v>100869.9</v>
      </c>
      <c r="R35" s="56">
        <f t="shared" si="2"/>
        <v>149433.90000000002</v>
      </c>
      <c r="S35" s="68" t="s">
        <v>109</v>
      </c>
      <c r="T35" s="60"/>
      <c r="U35" s="69"/>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row>
    <row r="36" spans="1:51" s="43" customFormat="1" ht="79.5" customHeight="1" outlineLevel="2">
      <c r="A36" s="15"/>
      <c r="B36" s="71" t="s">
        <v>110</v>
      </c>
      <c r="C36" s="49" t="s">
        <v>43</v>
      </c>
      <c r="D36" s="50">
        <v>854</v>
      </c>
      <c r="E36" s="51" t="s">
        <v>107</v>
      </c>
      <c r="F36" s="58" t="s">
        <v>111</v>
      </c>
      <c r="G36" s="14">
        <v>244</v>
      </c>
      <c r="H36" s="52"/>
      <c r="I36" s="52"/>
      <c r="J36" s="53">
        <f>'в тыс. руб.'!G88</f>
        <v>19224.5</v>
      </c>
      <c r="K36" s="54">
        <f t="shared" si="1"/>
        <v>19224.5</v>
      </c>
      <c r="L36" s="54"/>
      <c r="M36" s="52"/>
      <c r="N36" s="53">
        <v>0</v>
      </c>
      <c r="O36" s="52"/>
      <c r="P36" s="53">
        <v>0</v>
      </c>
      <c r="Q36" s="55"/>
      <c r="R36" s="56">
        <f t="shared" si="2"/>
        <v>19224.5</v>
      </c>
      <c r="S36" s="68" t="s">
        <v>112</v>
      </c>
      <c r="T36" s="60" t="s">
        <v>113</v>
      </c>
      <c r="U36" s="69"/>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row>
    <row r="37" spans="1:21" ht="18.75" outlineLevel="1">
      <c r="A37" s="72" t="s">
        <v>114</v>
      </c>
      <c r="B37" s="26" t="s">
        <v>115</v>
      </c>
      <c r="C37" s="26" t="s">
        <v>25</v>
      </c>
      <c r="D37" s="25">
        <v>854</v>
      </c>
      <c r="E37" s="30" t="s">
        <v>31</v>
      </c>
      <c r="F37" s="30" t="s">
        <v>31</v>
      </c>
      <c r="G37" s="30" t="s">
        <v>31</v>
      </c>
      <c r="H37" s="44">
        <v>1396350.3</v>
      </c>
      <c r="I37" s="44">
        <f>I38+I42+I47+I53</f>
        <v>1396350.1090000002</v>
      </c>
      <c r="J37" s="27">
        <f>J38+J42+J47+J53</f>
        <v>1955684.7000000002</v>
      </c>
      <c r="K37" s="44">
        <f t="shared" si="1"/>
        <v>559334.591</v>
      </c>
      <c r="L37" s="44">
        <f>L38+L42+L47+L53</f>
        <v>-1484.8619999999999</v>
      </c>
      <c r="M37" s="44">
        <v>1423656.9</v>
      </c>
      <c r="N37" s="27">
        <f>N38+N42+N47+N53</f>
        <v>1423657.1</v>
      </c>
      <c r="O37" s="44">
        <v>1451542.3</v>
      </c>
      <c r="P37" s="27">
        <f>P38+P42+P47+P53</f>
        <v>1451542.3000000003</v>
      </c>
      <c r="Q37" s="45">
        <v>4271549.5</v>
      </c>
      <c r="R37" s="28">
        <f aca="true" t="shared" si="3" ref="R37:R68">J37+N37+P37</f>
        <v>4830884.100000001</v>
      </c>
      <c r="T37" s="33">
        <f>'в тыс. руб.'!G90</f>
        <v>1915921.3</v>
      </c>
      <c r="U37" s="34">
        <f>J37-T37</f>
        <v>39763.40000000014</v>
      </c>
    </row>
    <row r="38" spans="1:21" ht="18.75" outlineLevel="2">
      <c r="A38" s="24" t="s">
        <v>116</v>
      </c>
      <c r="B38" s="29" t="s">
        <v>117</v>
      </c>
      <c r="C38" s="29" t="s">
        <v>25</v>
      </c>
      <c r="D38" s="35" t="s">
        <v>58</v>
      </c>
      <c r="E38" s="24" t="s">
        <v>31</v>
      </c>
      <c r="F38" s="24" t="s">
        <v>31</v>
      </c>
      <c r="G38" s="24" t="s">
        <v>31</v>
      </c>
      <c r="H38" s="44">
        <v>241370.7</v>
      </c>
      <c r="I38" s="44">
        <f>SUM(I39:I41)</f>
        <v>241370.7</v>
      </c>
      <c r="J38" s="27">
        <f>SUM(J39:J41)</f>
        <v>302665</v>
      </c>
      <c r="K38" s="44">
        <f t="shared" si="1"/>
        <v>61294.29999999999</v>
      </c>
      <c r="L38" s="44">
        <f>SUM(L39:L41)</f>
        <v>0</v>
      </c>
      <c r="M38" s="44">
        <v>249597</v>
      </c>
      <c r="N38" s="27">
        <f>SUM(N39:N41)</f>
        <v>249597</v>
      </c>
      <c r="O38" s="44">
        <v>257974</v>
      </c>
      <c r="P38" s="27">
        <f>SUM(P39:P41)</f>
        <v>257974</v>
      </c>
      <c r="Q38" s="45">
        <v>748941.7</v>
      </c>
      <c r="R38" s="28">
        <f t="shared" si="3"/>
        <v>810236</v>
      </c>
      <c r="T38" s="36"/>
      <c r="U38" s="32"/>
    </row>
    <row r="39" spans="1:21" s="43" customFormat="1" ht="75" customHeight="1" outlineLevel="2">
      <c r="A39" s="24" t="s">
        <v>35</v>
      </c>
      <c r="B39" s="29" t="s">
        <v>118</v>
      </c>
      <c r="C39" s="29" t="s">
        <v>43</v>
      </c>
      <c r="D39" s="38"/>
      <c r="E39" s="38"/>
      <c r="F39" s="35"/>
      <c r="G39" s="24"/>
      <c r="H39" s="59"/>
      <c r="I39" s="59"/>
      <c r="J39" s="39"/>
      <c r="K39" s="44">
        <f t="shared" si="1"/>
        <v>0</v>
      </c>
      <c r="L39" s="44"/>
      <c r="M39" s="59"/>
      <c r="N39" s="39"/>
      <c r="O39" s="59"/>
      <c r="P39" s="39"/>
      <c r="Q39" s="45">
        <v>0</v>
      </c>
      <c r="R39" s="28">
        <f t="shared" si="3"/>
        <v>0</v>
      </c>
      <c r="S39" s="40" t="s">
        <v>119</v>
      </c>
      <c r="T39" s="41"/>
      <c r="U39" s="42"/>
    </row>
    <row r="40" spans="1:21" s="43" customFormat="1" ht="75" outlineLevel="2">
      <c r="A40" s="24"/>
      <c r="B40" s="29" t="s">
        <v>120</v>
      </c>
      <c r="C40" s="29" t="s">
        <v>43</v>
      </c>
      <c r="D40" s="38">
        <v>854</v>
      </c>
      <c r="E40" s="35" t="s">
        <v>54</v>
      </c>
      <c r="F40" s="35" t="s">
        <v>121</v>
      </c>
      <c r="G40" s="24" t="s">
        <v>62</v>
      </c>
      <c r="H40" s="59">
        <v>241370.7</v>
      </c>
      <c r="I40" s="59">
        <v>241370.7</v>
      </c>
      <c r="J40" s="39">
        <f>'в тыс. руб.'!G91</f>
        <v>302665</v>
      </c>
      <c r="K40" s="44">
        <f t="shared" si="1"/>
        <v>61294.29999999999</v>
      </c>
      <c r="L40" s="44"/>
      <c r="M40" s="59">
        <v>249597</v>
      </c>
      <c r="N40" s="39">
        <v>249597</v>
      </c>
      <c r="O40" s="59">
        <v>257974</v>
      </c>
      <c r="P40" s="39">
        <v>257974</v>
      </c>
      <c r="Q40" s="45">
        <v>748941.7</v>
      </c>
      <c r="R40" s="28">
        <f t="shared" si="3"/>
        <v>810236</v>
      </c>
      <c r="S40" s="40" t="s">
        <v>122</v>
      </c>
      <c r="T40" s="41"/>
      <c r="U40" s="42"/>
    </row>
    <row r="41" spans="1:21" s="43" customFormat="1" ht="75" outlineLevel="2">
      <c r="A41" s="24"/>
      <c r="B41" s="29" t="s">
        <v>123</v>
      </c>
      <c r="C41" s="29" t="s">
        <v>43</v>
      </c>
      <c r="D41" s="38"/>
      <c r="E41" s="38"/>
      <c r="F41" s="35"/>
      <c r="G41" s="24"/>
      <c r="H41" s="59"/>
      <c r="I41" s="59"/>
      <c r="J41" s="39"/>
      <c r="K41" s="44">
        <f t="shared" si="1"/>
        <v>0</v>
      </c>
      <c r="L41" s="44"/>
      <c r="M41" s="59"/>
      <c r="N41" s="39"/>
      <c r="O41" s="59"/>
      <c r="P41" s="39"/>
      <c r="Q41" s="45">
        <v>0</v>
      </c>
      <c r="R41" s="28">
        <f t="shared" si="3"/>
        <v>0</v>
      </c>
      <c r="S41" s="40" t="s">
        <v>124</v>
      </c>
      <c r="T41" s="41"/>
      <c r="U41" s="42"/>
    </row>
    <row r="42" spans="1:21" ht="37.5" outlineLevel="2">
      <c r="A42" s="24" t="s">
        <v>125</v>
      </c>
      <c r="B42" s="29" t="s">
        <v>126</v>
      </c>
      <c r="C42" s="29" t="s">
        <v>25</v>
      </c>
      <c r="D42" s="35" t="s">
        <v>58</v>
      </c>
      <c r="E42" s="24" t="s">
        <v>31</v>
      </c>
      <c r="F42" s="24" t="s">
        <v>31</v>
      </c>
      <c r="G42" s="24" t="s">
        <v>31</v>
      </c>
      <c r="H42" s="44">
        <v>993435</v>
      </c>
      <c r="I42" s="44">
        <f>SUM(I43:I46)</f>
        <v>993434.9</v>
      </c>
      <c r="J42" s="27">
        <f>SUM(J43:J46)</f>
        <v>1491076.1</v>
      </c>
      <c r="K42" s="44">
        <f t="shared" si="1"/>
        <v>497641.20000000007</v>
      </c>
      <c r="L42" s="44">
        <f>SUM(L43:L46)</f>
        <v>-1607.3</v>
      </c>
      <c r="M42" s="44">
        <v>1006803.9</v>
      </c>
      <c r="N42" s="27">
        <f>SUM(N43:N46)</f>
        <v>1006804.1</v>
      </c>
      <c r="O42" s="44">
        <v>1020525.2</v>
      </c>
      <c r="P42" s="27">
        <f>SUM(P43:P46)</f>
        <v>1020525.1</v>
      </c>
      <c r="Q42" s="45">
        <v>3020764.0999999996</v>
      </c>
      <c r="R42" s="28">
        <f t="shared" si="3"/>
        <v>3518405.3000000003</v>
      </c>
      <c r="T42" s="36"/>
      <c r="U42" s="32"/>
    </row>
    <row r="43" spans="1:21" s="43" customFormat="1" ht="135.75" customHeight="1" outlineLevel="2">
      <c r="A43" s="24" t="s">
        <v>35</v>
      </c>
      <c r="B43" s="29" t="s">
        <v>127</v>
      </c>
      <c r="C43" s="29" t="s">
        <v>43</v>
      </c>
      <c r="D43" s="38">
        <v>854</v>
      </c>
      <c r="E43" s="73" t="s">
        <v>38</v>
      </c>
      <c r="F43" s="73" t="s">
        <v>128</v>
      </c>
      <c r="G43" s="73" t="s">
        <v>129</v>
      </c>
      <c r="H43" s="59">
        <v>965008</v>
      </c>
      <c r="I43" s="59">
        <v>965007.9</v>
      </c>
      <c r="J43" s="39">
        <f>'в тыс. руб.'!G94+ROUND((8110988.25+6934370+12000000)/1000,1)</f>
        <v>1448244</v>
      </c>
      <c r="K43" s="44">
        <f t="shared" si="1"/>
        <v>483236.1</v>
      </c>
      <c r="L43" s="44">
        <v>-1607.3</v>
      </c>
      <c r="M43" s="59">
        <v>977745.3</v>
      </c>
      <c r="N43" s="39">
        <v>977745.5</v>
      </c>
      <c r="O43" s="59">
        <v>990826.7</v>
      </c>
      <c r="P43" s="39">
        <v>990826.6</v>
      </c>
      <c r="Q43" s="45">
        <v>2933580</v>
      </c>
      <c r="R43" s="28">
        <f t="shared" si="3"/>
        <v>3416816.1</v>
      </c>
      <c r="S43" s="40" t="s">
        <v>130</v>
      </c>
      <c r="T43" s="74" t="s">
        <v>131</v>
      </c>
      <c r="U43" s="42"/>
    </row>
    <row r="44" spans="1:21" s="43" customFormat="1" ht="75" outlineLevel="2">
      <c r="A44" s="24"/>
      <c r="B44" s="29" t="s">
        <v>132</v>
      </c>
      <c r="C44" s="29" t="s">
        <v>43</v>
      </c>
      <c r="D44" s="38"/>
      <c r="E44" s="35"/>
      <c r="F44" s="73"/>
      <c r="G44" s="73"/>
      <c r="H44" s="59"/>
      <c r="I44" s="59"/>
      <c r="J44" s="39"/>
      <c r="K44" s="44">
        <f t="shared" si="1"/>
        <v>0</v>
      </c>
      <c r="L44" s="44"/>
      <c r="M44" s="59"/>
      <c r="N44" s="39"/>
      <c r="O44" s="59"/>
      <c r="P44" s="39"/>
      <c r="Q44" s="45">
        <v>0</v>
      </c>
      <c r="R44" s="28">
        <f t="shared" si="3"/>
        <v>0</v>
      </c>
      <c r="S44" s="40" t="s">
        <v>133</v>
      </c>
      <c r="T44" s="41"/>
      <c r="U44" s="42"/>
    </row>
    <row r="45" spans="1:21" s="43" customFormat="1" ht="75" outlineLevel="2">
      <c r="A45" s="24"/>
      <c r="B45" s="29" t="s">
        <v>134</v>
      </c>
      <c r="C45" s="29" t="s">
        <v>43</v>
      </c>
      <c r="D45" s="38"/>
      <c r="E45" s="35"/>
      <c r="F45" s="73"/>
      <c r="G45" s="73"/>
      <c r="H45" s="59"/>
      <c r="I45" s="59"/>
      <c r="J45" s="39"/>
      <c r="K45" s="44">
        <f t="shared" si="1"/>
        <v>0</v>
      </c>
      <c r="L45" s="44"/>
      <c r="M45" s="59"/>
      <c r="N45" s="39"/>
      <c r="O45" s="59"/>
      <c r="P45" s="39"/>
      <c r="Q45" s="45">
        <v>0</v>
      </c>
      <c r="R45" s="28">
        <f t="shared" si="3"/>
        <v>0</v>
      </c>
      <c r="S45" s="40" t="s">
        <v>135</v>
      </c>
      <c r="T45" s="41"/>
      <c r="U45" s="42"/>
    </row>
    <row r="46" spans="1:21" s="43" customFormat="1" ht="75" outlineLevel="2">
      <c r="A46" s="24"/>
      <c r="B46" s="29" t="s">
        <v>136</v>
      </c>
      <c r="C46" s="29" t="s">
        <v>43</v>
      </c>
      <c r="D46" s="38">
        <v>854</v>
      </c>
      <c r="E46" s="35" t="s">
        <v>137</v>
      </c>
      <c r="F46" s="73">
        <v>4759900</v>
      </c>
      <c r="G46" s="73">
        <v>621</v>
      </c>
      <c r="H46" s="59">
        <v>28427</v>
      </c>
      <c r="I46" s="59">
        <v>28427</v>
      </c>
      <c r="J46" s="39">
        <f>'в тыс. руб.'!G114+ROUND((9023761.5+2567064+1000000)/1000,1)</f>
        <v>42832.1</v>
      </c>
      <c r="K46" s="44">
        <f t="shared" si="1"/>
        <v>14405.099999999999</v>
      </c>
      <c r="L46" s="44"/>
      <c r="M46" s="59">
        <v>29058.6</v>
      </c>
      <c r="N46" s="39">
        <v>29058.6</v>
      </c>
      <c r="O46" s="59">
        <v>29698.5</v>
      </c>
      <c r="P46" s="39">
        <v>29698.5</v>
      </c>
      <c r="Q46" s="45">
        <v>87184.1</v>
      </c>
      <c r="R46" s="28">
        <f t="shared" si="3"/>
        <v>101589.2</v>
      </c>
      <c r="S46" s="40" t="s">
        <v>138</v>
      </c>
      <c r="T46" s="41"/>
      <c r="U46" s="42"/>
    </row>
    <row r="47" spans="1:51" ht="56.25" outlineLevel="2">
      <c r="A47" s="24" t="s">
        <v>139</v>
      </c>
      <c r="B47" s="29" t="s">
        <v>140</v>
      </c>
      <c r="C47" s="29" t="s">
        <v>25</v>
      </c>
      <c r="D47" s="35" t="s">
        <v>58</v>
      </c>
      <c r="E47" s="24" t="s">
        <v>31</v>
      </c>
      <c r="F47" s="24" t="s">
        <v>31</v>
      </c>
      <c r="G47" s="24" t="s">
        <v>31</v>
      </c>
      <c r="H47" s="44">
        <v>157508.5</v>
      </c>
      <c r="I47" s="44">
        <f>SUM(I48:I52)</f>
        <v>157508.409</v>
      </c>
      <c r="J47" s="27">
        <f>SUM(J48:J52)</f>
        <v>157907.5</v>
      </c>
      <c r="K47" s="44">
        <f t="shared" si="1"/>
        <v>399.0909999999858</v>
      </c>
      <c r="L47" s="44">
        <f>SUM(L48:L52)</f>
        <v>122.438</v>
      </c>
      <c r="M47" s="44">
        <v>163219.9</v>
      </c>
      <c r="N47" s="27">
        <f>SUM(N48:N52)</f>
        <v>163219.9</v>
      </c>
      <c r="O47" s="44">
        <v>169007</v>
      </c>
      <c r="P47" s="27">
        <f>SUM(P48:P52)</f>
        <v>169007.09999999998</v>
      </c>
      <c r="Q47" s="45">
        <v>489735.4</v>
      </c>
      <c r="R47" s="28">
        <f t="shared" si="3"/>
        <v>490134.5</v>
      </c>
      <c r="S47" s="75"/>
      <c r="T47" s="76"/>
      <c r="U47" s="77"/>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row>
    <row r="48" spans="1:51" s="43" customFormat="1" ht="112.5" customHeight="1" outlineLevel="2">
      <c r="A48" s="24" t="s">
        <v>35</v>
      </c>
      <c r="B48" s="29" t="s">
        <v>141</v>
      </c>
      <c r="C48" s="29" t="s">
        <v>43</v>
      </c>
      <c r="D48" s="24"/>
      <c r="E48" s="79"/>
      <c r="F48" s="80"/>
      <c r="G48" s="80"/>
      <c r="H48" s="61"/>
      <c r="I48" s="61"/>
      <c r="J48" s="62"/>
      <c r="K48" s="44">
        <f t="shared" si="1"/>
        <v>0</v>
      </c>
      <c r="L48" s="44"/>
      <c r="M48" s="61"/>
      <c r="N48" s="62"/>
      <c r="O48" s="61"/>
      <c r="P48" s="62"/>
      <c r="Q48" s="45">
        <v>0</v>
      </c>
      <c r="R48" s="28">
        <f t="shared" si="3"/>
        <v>0</v>
      </c>
      <c r="S48" s="68" t="s">
        <v>142</v>
      </c>
      <c r="T48" s="60"/>
      <c r="U48" s="69"/>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row>
    <row r="49" spans="1:51" s="43" customFormat="1" ht="75" outlineLevel="2">
      <c r="A49" s="24"/>
      <c r="B49" s="29" t="s">
        <v>143</v>
      </c>
      <c r="C49" s="29" t="s">
        <v>43</v>
      </c>
      <c r="D49" s="24">
        <v>854</v>
      </c>
      <c r="E49" s="35" t="s">
        <v>54</v>
      </c>
      <c r="F49" s="24">
        <v>4709900</v>
      </c>
      <c r="G49" s="24">
        <v>611</v>
      </c>
      <c r="H49" s="61">
        <v>126402</v>
      </c>
      <c r="I49" s="61">
        <v>126401.96</v>
      </c>
      <c r="J49" s="62">
        <f>'в тыс. руб.'!G116</f>
        <v>126402</v>
      </c>
      <c r="K49" s="44">
        <f t="shared" si="1"/>
        <v>0.03999999999359716</v>
      </c>
      <c r="L49" s="44"/>
      <c r="M49" s="61">
        <v>131859.1</v>
      </c>
      <c r="N49" s="62">
        <v>131859.1</v>
      </c>
      <c r="O49" s="61">
        <v>137379.7</v>
      </c>
      <c r="P49" s="62">
        <v>137379.8</v>
      </c>
      <c r="Q49" s="45">
        <v>395640.80000000005</v>
      </c>
      <c r="R49" s="28">
        <f t="shared" si="3"/>
        <v>395640.9</v>
      </c>
      <c r="S49" s="68" t="s">
        <v>144</v>
      </c>
      <c r="T49" s="60"/>
      <c r="U49" s="69"/>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row>
    <row r="50" spans="1:51" s="43" customFormat="1" ht="75" outlineLevel="2">
      <c r="A50" s="24"/>
      <c r="B50" s="29" t="s">
        <v>145</v>
      </c>
      <c r="C50" s="29" t="s">
        <v>43</v>
      </c>
      <c r="D50" s="24">
        <v>854</v>
      </c>
      <c r="E50" s="35" t="s">
        <v>107</v>
      </c>
      <c r="F50" s="24">
        <v>4699900</v>
      </c>
      <c r="G50" s="24" t="s">
        <v>146</v>
      </c>
      <c r="H50" s="61">
        <v>28206.5</v>
      </c>
      <c r="I50" s="61">
        <v>28206.449</v>
      </c>
      <c r="J50" s="62">
        <f>'в тыс. руб.'!G118+ROUND(127200/1000,1)</f>
        <v>28605.5</v>
      </c>
      <c r="K50" s="44">
        <f t="shared" si="1"/>
        <v>399.0509999999995</v>
      </c>
      <c r="L50" s="44">
        <v>122.438</v>
      </c>
      <c r="M50" s="61">
        <v>28460.8</v>
      </c>
      <c r="N50" s="62">
        <v>28460.8</v>
      </c>
      <c r="O50" s="61">
        <v>28727.3</v>
      </c>
      <c r="P50" s="62">
        <v>28727.3</v>
      </c>
      <c r="Q50" s="45">
        <v>85394.6</v>
      </c>
      <c r="R50" s="28">
        <f t="shared" si="3"/>
        <v>85793.6</v>
      </c>
      <c r="S50" s="68" t="s">
        <v>147</v>
      </c>
      <c r="T50" s="60"/>
      <c r="U50" s="69"/>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row>
    <row r="51" spans="1:21" s="43" customFormat="1" ht="75" outlineLevel="2">
      <c r="A51" s="24"/>
      <c r="B51" s="29" t="s">
        <v>148</v>
      </c>
      <c r="C51" s="29" t="s">
        <v>43</v>
      </c>
      <c r="D51" s="38"/>
      <c r="E51" s="35"/>
      <c r="F51" s="73"/>
      <c r="G51" s="24"/>
      <c r="H51" s="59"/>
      <c r="I51" s="59"/>
      <c r="J51" s="39"/>
      <c r="K51" s="44">
        <f t="shared" si="1"/>
        <v>0</v>
      </c>
      <c r="L51" s="44"/>
      <c r="M51" s="59"/>
      <c r="N51" s="39"/>
      <c r="O51" s="59"/>
      <c r="P51" s="39"/>
      <c r="Q51" s="45">
        <v>0</v>
      </c>
      <c r="R51" s="28">
        <f t="shared" si="3"/>
        <v>0</v>
      </c>
      <c r="S51" s="68" t="s">
        <v>149</v>
      </c>
      <c r="T51" s="41"/>
      <c r="U51" s="42"/>
    </row>
    <row r="52" spans="1:21" s="43" customFormat="1" ht="75" outlineLevel="2">
      <c r="A52" s="24"/>
      <c r="B52" s="29" t="s">
        <v>150</v>
      </c>
      <c r="C52" s="29" t="s">
        <v>151</v>
      </c>
      <c r="D52" s="81">
        <v>854</v>
      </c>
      <c r="E52" s="35" t="s">
        <v>54</v>
      </c>
      <c r="F52" s="73">
        <v>4856000</v>
      </c>
      <c r="G52" s="24">
        <v>612</v>
      </c>
      <c r="H52" s="59">
        <v>2900</v>
      </c>
      <c r="I52" s="59">
        <v>2900</v>
      </c>
      <c r="J52" s="39">
        <f>'в тыс. руб.'!G122</f>
        <v>2900</v>
      </c>
      <c r="K52" s="44">
        <f t="shared" si="1"/>
        <v>0</v>
      </c>
      <c r="L52" s="44"/>
      <c r="M52" s="59">
        <v>2900</v>
      </c>
      <c r="N52" s="39">
        <v>2900</v>
      </c>
      <c r="O52" s="59">
        <v>2900</v>
      </c>
      <c r="P52" s="39">
        <v>2900</v>
      </c>
      <c r="Q52" s="45">
        <v>8700</v>
      </c>
      <c r="R52" s="28">
        <f t="shared" si="3"/>
        <v>8700</v>
      </c>
      <c r="S52" s="68" t="s">
        <v>152</v>
      </c>
      <c r="T52" s="41"/>
      <c r="U52" s="42"/>
    </row>
    <row r="53" spans="1:21" ht="37.5" outlineLevel="2">
      <c r="A53" s="24" t="s">
        <v>153</v>
      </c>
      <c r="B53" s="29" t="s">
        <v>154</v>
      </c>
      <c r="C53" s="29" t="s">
        <v>25</v>
      </c>
      <c r="D53" s="35" t="s">
        <v>58</v>
      </c>
      <c r="E53" s="24" t="s">
        <v>31</v>
      </c>
      <c r="F53" s="24" t="s">
        <v>31</v>
      </c>
      <c r="G53" s="24" t="s">
        <v>31</v>
      </c>
      <c r="H53" s="44">
        <v>4036.1</v>
      </c>
      <c r="I53" s="44">
        <f>SUM(I54:I56)</f>
        <v>4036.1</v>
      </c>
      <c r="J53" s="27">
        <f>SUM(J54:J56)</f>
        <v>4036.1</v>
      </c>
      <c r="K53" s="44">
        <f t="shared" si="1"/>
        <v>0</v>
      </c>
      <c r="L53" s="44">
        <f>SUM(L54:L56)</f>
        <v>0</v>
      </c>
      <c r="M53" s="44">
        <v>4036.1</v>
      </c>
      <c r="N53" s="27">
        <f>SUM(N54:N56)</f>
        <v>4036.1</v>
      </c>
      <c r="O53" s="44">
        <v>4036.1</v>
      </c>
      <c r="P53" s="27">
        <f>SUM(P54:P56)</f>
        <v>4036.1</v>
      </c>
      <c r="Q53" s="45">
        <v>12108.3</v>
      </c>
      <c r="R53" s="28">
        <f t="shared" si="3"/>
        <v>12108.3</v>
      </c>
      <c r="T53" s="36"/>
      <c r="U53" s="32"/>
    </row>
    <row r="54" spans="1:21" s="43" customFormat="1" ht="75" customHeight="1" outlineLevel="2">
      <c r="A54" s="24" t="s">
        <v>35</v>
      </c>
      <c r="B54" s="29" t="s">
        <v>155</v>
      </c>
      <c r="C54" s="29" t="s">
        <v>43</v>
      </c>
      <c r="D54" s="38"/>
      <c r="E54" s="35"/>
      <c r="F54" s="35"/>
      <c r="G54" s="24"/>
      <c r="H54" s="59"/>
      <c r="I54" s="59"/>
      <c r="J54" s="39"/>
      <c r="K54" s="44">
        <f t="shared" si="1"/>
        <v>0</v>
      </c>
      <c r="L54" s="44"/>
      <c r="M54" s="59"/>
      <c r="N54" s="39"/>
      <c r="O54" s="59"/>
      <c r="P54" s="39"/>
      <c r="Q54" s="45">
        <v>0</v>
      </c>
      <c r="R54" s="28">
        <f t="shared" si="3"/>
        <v>0</v>
      </c>
      <c r="S54" s="40" t="s">
        <v>156</v>
      </c>
      <c r="T54" s="41"/>
      <c r="U54" s="42"/>
    </row>
    <row r="55" spans="1:21" s="43" customFormat="1" ht="75" outlineLevel="2">
      <c r="A55" s="24"/>
      <c r="B55" s="29" t="s">
        <v>157</v>
      </c>
      <c r="C55" s="29" t="s">
        <v>43</v>
      </c>
      <c r="D55" s="38">
        <v>854</v>
      </c>
      <c r="E55" s="35" t="s">
        <v>107</v>
      </c>
      <c r="F55" s="35" t="s">
        <v>108</v>
      </c>
      <c r="G55" s="24">
        <v>244</v>
      </c>
      <c r="H55" s="59">
        <v>4036.1</v>
      </c>
      <c r="I55" s="59">
        <v>4036.1</v>
      </c>
      <c r="J55" s="39">
        <f>'в тыс. руб.'!G124</f>
        <v>4036.1</v>
      </c>
      <c r="K55" s="44">
        <f t="shared" si="1"/>
        <v>0</v>
      </c>
      <c r="L55" s="44"/>
      <c r="M55" s="59">
        <v>4036.1</v>
      </c>
      <c r="N55" s="39">
        <v>4036.1</v>
      </c>
      <c r="O55" s="59">
        <v>4036.1</v>
      </c>
      <c r="P55" s="39">
        <v>4036.1</v>
      </c>
      <c r="Q55" s="45">
        <v>12108.3</v>
      </c>
      <c r="R55" s="28">
        <f t="shared" si="3"/>
        <v>12108.3</v>
      </c>
      <c r="S55" s="40" t="s">
        <v>158</v>
      </c>
      <c r="T55" s="41"/>
      <c r="U55" s="42"/>
    </row>
    <row r="56" spans="1:21" s="43" customFormat="1" ht="75" outlineLevel="2">
      <c r="A56" s="24"/>
      <c r="B56" s="29" t="s">
        <v>159</v>
      </c>
      <c r="C56" s="29" t="s">
        <v>43</v>
      </c>
      <c r="D56" s="38"/>
      <c r="E56" s="35"/>
      <c r="F56" s="35"/>
      <c r="G56" s="24"/>
      <c r="H56" s="59"/>
      <c r="I56" s="59"/>
      <c r="J56" s="39"/>
      <c r="K56" s="44">
        <f t="shared" si="1"/>
        <v>0</v>
      </c>
      <c r="L56" s="44"/>
      <c r="M56" s="59"/>
      <c r="N56" s="39"/>
      <c r="O56" s="59"/>
      <c r="P56" s="39"/>
      <c r="Q56" s="45">
        <v>0</v>
      </c>
      <c r="R56" s="28">
        <f t="shared" si="3"/>
        <v>0</v>
      </c>
      <c r="S56" s="40" t="s">
        <v>160</v>
      </c>
      <c r="T56" s="41"/>
      <c r="U56" s="42"/>
    </row>
    <row r="57" spans="1:51" ht="18.75" outlineLevel="1">
      <c r="A57" s="25" t="s">
        <v>161</v>
      </c>
      <c r="B57" s="26" t="s">
        <v>162</v>
      </c>
      <c r="C57" s="26" t="s">
        <v>25</v>
      </c>
      <c r="D57" s="25">
        <v>854</v>
      </c>
      <c r="E57" s="30" t="s">
        <v>31</v>
      </c>
      <c r="F57" s="30" t="s">
        <v>31</v>
      </c>
      <c r="G57" s="30" t="s">
        <v>31</v>
      </c>
      <c r="H57" s="44">
        <v>458844.1</v>
      </c>
      <c r="I57" s="44">
        <f>I58+I62</f>
        <v>458844.013</v>
      </c>
      <c r="J57" s="27">
        <f>J58+J62</f>
        <v>554230.9000000001</v>
      </c>
      <c r="K57" s="44">
        <f t="shared" si="1"/>
        <v>95386.88700000016</v>
      </c>
      <c r="L57" s="44">
        <f>L58+L62</f>
        <v>0</v>
      </c>
      <c r="M57" s="44">
        <v>459940.8</v>
      </c>
      <c r="N57" s="27">
        <f>N58+N62</f>
        <v>459940.8</v>
      </c>
      <c r="O57" s="44">
        <v>461828</v>
      </c>
      <c r="P57" s="27">
        <f>P58+P62</f>
        <v>461828.19999999995</v>
      </c>
      <c r="Q57" s="44">
        <v>1380612.9</v>
      </c>
      <c r="R57" s="28">
        <f t="shared" si="3"/>
        <v>1475999.9000000001</v>
      </c>
      <c r="T57" s="82">
        <f>'в тыс. руб.'!G126</f>
        <v>554721.7</v>
      </c>
      <c r="U57" s="34">
        <f>J57-T57</f>
        <v>-490.79999999981374</v>
      </c>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row>
    <row r="58" spans="1:21" ht="37.5" outlineLevel="2">
      <c r="A58" s="24" t="s">
        <v>163</v>
      </c>
      <c r="B58" s="29" t="s">
        <v>164</v>
      </c>
      <c r="C58" s="29" t="s">
        <v>25</v>
      </c>
      <c r="D58" s="35" t="s">
        <v>58</v>
      </c>
      <c r="E58" s="24" t="s">
        <v>31</v>
      </c>
      <c r="F58" s="24" t="s">
        <v>31</v>
      </c>
      <c r="G58" s="24" t="s">
        <v>31</v>
      </c>
      <c r="H58" s="44">
        <v>8837</v>
      </c>
      <c r="I58" s="44">
        <f>SUM(I59:I61)</f>
        <v>8836.883</v>
      </c>
      <c r="J58" s="27">
        <f>SUM(J59:J61)</f>
        <v>13548.300000000001</v>
      </c>
      <c r="K58" s="44">
        <f t="shared" si="1"/>
        <v>4711.417000000001</v>
      </c>
      <c r="L58" s="44">
        <f>SUM(L59:L61)</f>
        <v>0</v>
      </c>
      <c r="M58" s="44">
        <v>8934.800000000001</v>
      </c>
      <c r="N58" s="27">
        <f>SUM(N59:N61)</f>
        <v>8934.800000000001</v>
      </c>
      <c r="O58" s="44">
        <v>9035.800000000001</v>
      </c>
      <c r="P58" s="27">
        <f>SUM(P59:P61)</f>
        <v>9035.800000000001</v>
      </c>
      <c r="Q58" s="45">
        <v>26807.600000000006</v>
      </c>
      <c r="R58" s="28">
        <f t="shared" si="3"/>
        <v>31518.9</v>
      </c>
      <c r="T58" s="36"/>
      <c r="U58" s="32"/>
    </row>
    <row r="59" spans="1:21" s="43" customFormat="1" ht="103.5" customHeight="1" outlineLevel="2">
      <c r="A59" s="24" t="s">
        <v>35</v>
      </c>
      <c r="B59" s="29" t="s">
        <v>165</v>
      </c>
      <c r="C59" s="29" t="s">
        <v>43</v>
      </c>
      <c r="D59" s="38">
        <v>854</v>
      </c>
      <c r="E59" s="35" t="s">
        <v>166</v>
      </c>
      <c r="F59" s="35" t="s">
        <v>167</v>
      </c>
      <c r="G59" s="24" t="s">
        <v>62</v>
      </c>
      <c r="H59" s="59">
        <v>8731.4</v>
      </c>
      <c r="I59" s="59">
        <v>8731.283</v>
      </c>
      <c r="J59" s="39">
        <f>'в тыс. руб.'!G127+ROUND(492094/1000,1)</f>
        <v>13442.7</v>
      </c>
      <c r="K59" s="44">
        <f t="shared" si="1"/>
        <v>4711.417000000001</v>
      </c>
      <c r="L59" s="44"/>
      <c r="M59" s="83">
        <v>8823.7</v>
      </c>
      <c r="N59" s="39">
        <v>8823.7</v>
      </c>
      <c r="O59" s="83">
        <v>8919.2</v>
      </c>
      <c r="P59" s="39">
        <v>8919.1</v>
      </c>
      <c r="Q59" s="45">
        <v>26474.3</v>
      </c>
      <c r="R59" s="28">
        <f t="shared" si="3"/>
        <v>31185.5</v>
      </c>
      <c r="S59" s="40" t="s">
        <v>168</v>
      </c>
      <c r="T59" s="41">
        <f>'в тыс. руб.'!G127</f>
        <v>12950.6</v>
      </c>
      <c r="U59" s="84">
        <f>J59-T59</f>
        <v>492.10000000000036</v>
      </c>
    </row>
    <row r="60" spans="1:21" s="43" customFormat="1" ht="90" customHeight="1" outlineLevel="2">
      <c r="A60" s="24"/>
      <c r="B60" s="29" t="s">
        <v>169</v>
      </c>
      <c r="C60" s="29" t="s">
        <v>43</v>
      </c>
      <c r="D60" s="38"/>
      <c r="E60" s="35"/>
      <c r="F60" s="35"/>
      <c r="G60" s="24"/>
      <c r="H60" s="59"/>
      <c r="I60" s="59"/>
      <c r="J60" s="39"/>
      <c r="K60" s="44">
        <f t="shared" si="1"/>
        <v>0</v>
      </c>
      <c r="L60" s="44"/>
      <c r="M60" s="83"/>
      <c r="N60" s="39"/>
      <c r="O60" s="83"/>
      <c r="P60" s="39"/>
      <c r="Q60" s="45">
        <v>0</v>
      </c>
      <c r="R60" s="28">
        <f t="shared" si="3"/>
        <v>0</v>
      </c>
      <c r="S60" s="40" t="s">
        <v>170</v>
      </c>
      <c r="T60" s="41"/>
      <c r="U60" s="84">
        <f>J60-T60</f>
        <v>0</v>
      </c>
    </row>
    <row r="61" spans="1:21" s="43" customFormat="1" ht="75" outlineLevel="2">
      <c r="A61" s="24"/>
      <c r="B61" s="29" t="s">
        <v>171</v>
      </c>
      <c r="C61" s="29" t="s">
        <v>43</v>
      </c>
      <c r="D61" s="38">
        <v>854</v>
      </c>
      <c r="E61" s="35" t="s">
        <v>54</v>
      </c>
      <c r="F61" s="35" t="s">
        <v>172</v>
      </c>
      <c r="G61" s="24">
        <v>612</v>
      </c>
      <c r="H61" s="59">
        <v>105.6</v>
      </c>
      <c r="I61" s="59">
        <v>105.6</v>
      </c>
      <c r="J61" s="39">
        <f>'в тыс. руб.'!G132</f>
        <v>105.6</v>
      </c>
      <c r="K61" s="44">
        <f t="shared" si="1"/>
        <v>0</v>
      </c>
      <c r="L61" s="44"/>
      <c r="M61" s="83">
        <v>111.1</v>
      </c>
      <c r="N61" s="39">
        <v>111.1</v>
      </c>
      <c r="O61" s="83">
        <v>116.6</v>
      </c>
      <c r="P61" s="39">
        <v>116.7</v>
      </c>
      <c r="Q61" s="45">
        <v>333.29999999999995</v>
      </c>
      <c r="R61" s="28">
        <f t="shared" si="3"/>
        <v>333.4</v>
      </c>
      <c r="S61" s="40" t="s">
        <v>173</v>
      </c>
      <c r="T61" s="41">
        <f>'в тыс. руб.'!G132</f>
        <v>105.6</v>
      </c>
      <c r="U61" s="84">
        <f>J61-T61</f>
        <v>0</v>
      </c>
    </row>
    <row r="62" spans="1:21" ht="18.75" outlineLevel="2">
      <c r="A62" s="24" t="s">
        <v>174</v>
      </c>
      <c r="B62" s="29" t="s">
        <v>175</v>
      </c>
      <c r="C62" s="29" t="s">
        <v>25</v>
      </c>
      <c r="D62" s="35" t="s">
        <v>58</v>
      </c>
      <c r="E62" s="24" t="s">
        <v>31</v>
      </c>
      <c r="F62" s="24" t="s">
        <v>31</v>
      </c>
      <c r="G62" s="24" t="s">
        <v>31</v>
      </c>
      <c r="H62" s="44">
        <v>450007.1</v>
      </c>
      <c r="I62" s="44">
        <f>SUM(I63:I68)</f>
        <v>450007.13</v>
      </c>
      <c r="J62" s="27">
        <f>SUM(J63:J68)</f>
        <v>540682.6000000001</v>
      </c>
      <c r="K62" s="44">
        <f t="shared" si="1"/>
        <v>90675.47000000009</v>
      </c>
      <c r="L62" s="44">
        <f>SUM(L63:L68)</f>
        <v>0</v>
      </c>
      <c r="M62" s="44">
        <v>451006</v>
      </c>
      <c r="N62" s="27">
        <f>SUM(N63:N68)</f>
        <v>451006</v>
      </c>
      <c r="O62" s="44">
        <v>452792.2</v>
      </c>
      <c r="P62" s="27">
        <f>SUM(P63:P68)</f>
        <v>452792.39999999997</v>
      </c>
      <c r="Q62" s="45">
        <v>1353805.3</v>
      </c>
      <c r="R62" s="28">
        <f t="shared" si="3"/>
        <v>1444481</v>
      </c>
      <c r="T62" s="36"/>
      <c r="U62" s="34"/>
    </row>
    <row r="63" spans="1:21" s="43" customFormat="1" ht="99" customHeight="1" outlineLevel="2">
      <c r="A63" s="24" t="s">
        <v>35</v>
      </c>
      <c r="B63" s="29" t="s">
        <v>176</v>
      </c>
      <c r="C63" s="29" t="s">
        <v>43</v>
      </c>
      <c r="D63" s="38">
        <v>854</v>
      </c>
      <c r="E63" s="35" t="s">
        <v>166</v>
      </c>
      <c r="F63" s="35" t="s">
        <v>177</v>
      </c>
      <c r="G63" s="24" t="s">
        <v>178</v>
      </c>
      <c r="H63" s="59">
        <v>14219.4</v>
      </c>
      <c r="I63" s="59">
        <v>14219.47</v>
      </c>
      <c r="J63" s="39">
        <f>'в тыс. руб.'!G134+ROUND(-982868/1000,1)</f>
        <v>46500</v>
      </c>
      <c r="K63" s="44">
        <f t="shared" si="1"/>
        <v>32280.53</v>
      </c>
      <c r="L63" s="44"/>
      <c r="M63" s="59">
        <v>13567.1</v>
      </c>
      <c r="N63" s="39">
        <v>13567.1</v>
      </c>
      <c r="O63" s="59">
        <v>13645.6</v>
      </c>
      <c r="P63" s="39">
        <v>13645.7</v>
      </c>
      <c r="Q63" s="45">
        <v>41432.1</v>
      </c>
      <c r="R63" s="28">
        <f t="shared" si="3"/>
        <v>73712.8</v>
      </c>
      <c r="S63" s="40" t="s">
        <v>179</v>
      </c>
      <c r="T63" s="41" t="s">
        <v>180</v>
      </c>
      <c r="U63" s="84"/>
    </row>
    <row r="64" spans="1:21" s="43" customFormat="1" ht="81" customHeight="1" outlineLevel="2">
      <c r="A64" s="24"/>
      <c r="B64" s="29" t="s">
        <v>181</v>
      </c>
      <c r="C64" s="29" t="s">
        <v>43</v>
      </c>
      <c r="D64" s="38">
        <v>854</v>
      </c>
      <c r="E64" s="35" t="s">
        <v>54</v>
      </c>
      <c r="F64" s="35" t="s">
        <v>182</v>
      </c>
      <c r="G64" s="24">
        <v>612</v>
      </c>
      <c r="H64" s="59">
        <v>730.2</v>
      </c>
      <c r="I64" s="59">
        <v>730.16</v>
      </c>
      <c r="J64" s="39">
        <f>'в тыс. руб.'!G148</f>
        <v>730.2</v>
      </c>
      <c r="K64" s="44">
        <f t="shared" si="1"/>
        <v>0.04000000000007731</v>
      </c>
      <c r="L64" s="44"/>
      <c r="M64" s="59">
        <v>749.9</v>
      </c>
      <c r="N64" s="39">
        <v>749.9</v>
      </c>
      <c r="O64" s="59">
        <v>769.9</v>
      </c>
      <c r="P64" s="39">
        <v>769.9</v>
      </c>
      <c r="Q64" s="45">
        <v>2250</v>
      </c>
      <c r="R64" s="28">
        <f t="shared" si="3"/>
        <v>2250</v>
      </c>
      <c r="S64" s="40" t="s">
        <v>183</v>
      </c>
      <c r="T64" s="41">
        <f>'в тыс. руб.'!G148</f>
        <v>730.2</v>
      </c>
      <c r="U64" s="84">
        <f aca="true" t="shared" si="4" ref="U64:U69">J64-T64</f>
        <v>0</v>
      </c>
    </row>
    <row r="65" spans="1:21" s="43" customFormat="1" ht="75" outlineLevel="2">
      <c r="A65" s="24"/>
      <c r="B65" s="29" t="s">
        <v>184</v>
      </c>
      <c r="C65" s="29" t="s">
        <v>43</v>
      </c>
      <c r="D65" s="38"/>
      <c r="E65" s="35"/>
      <c r="F65" s="35"/>
      <c r="G65" s="24"/>
      <c r="H65" s="59"/>
      <c r="I65" s="59"/>
      <c r="J65" s="39"/>
      <c r="K65" s="44">
        <f t="shared" si="1"/>
        <v>0</v>
      </c>
      <c r="L65" s="44"/>
      <c r="M65" s="59"/>
      <c r="N65" s="39"/>
      <c r="O65" s="59"/>
      <c r="P65" s="39"/>
      <c r="Q65" s="45">
        <v>0</v>
      </c>
      <c r="R65" s="28">
        <f t="shared" si="3"/>
        <v>0</v>
      </c>
      <c r="S65" s="40" t="s">
        <v>185</v>
      </c>
      <c r="T65" s="41"/>
      <c r="U65" s="84">
        <f t="shared" si="4"/>
        <v>0</v>
      </c>
    </row>
    <row r="66" spans="1:21" s="43" customFormat="1" ht="75" outlineLevel="2">
      <c r="A66" s="24"/>
      <c r="B66" s="29" t="s">
        <v>186</v>
      </c>
      <c r="C66" s="29" t="s">
        <v>43</v>
      </c>
      <c r="D66" s="38">
        <v>854</v>
      </c>
      <c r="E66" s="35" t="s">
        <v>107</v>
      </c>
      <c r="F66" s="35" t="s">
        <v>187</v>
      </c>
      <c r="G66" s="24">
        <v>611</v>
      </c>
      <c r="H66" s="59">
        <v>170039.3</v>
      </c>
      <c r="I66" s="59">
        <v>170039.3</v>
      </c>
      <c r="J66" s="39">
        <f>'в тыс. руб.'!G151</f>
        <v>178427</v>
      </c>
      <c r="K66" s="44">
        <f t="shared" si="1"/>
        <v>8387.700000000012</v>
      </c>
      <c r="L66" s="44"/>
      <c r="M66" s="59">
        <v>171405.1</v>
      </c>
      <c r="N66" s="39">
        <v>171405.1</v>
      </c>
      <c r="O66" s="59">
        <v>172818</v>
      </c>
      <c r="P66" s="39">
        <v>172818</v>
      </c>
      <c r="Q66" s="45">
        <v>514262.4</v>
      </c>
      <c r="R66" s="28">
        <f t="shared" si="3"/>
        <v>522650.1</v>
      </c>
      <c r="S66" s="40" t="s">
        <v>188</v>
      </c>
      <c r="T66" s="41">
        <f>'в тыс. руб.'!G151</f>
        <v>178427</v>
      </c>
      <c r="U66" s="84">
        <f t="shared" si="4"/>
        <v>0</v>
      </c>
    </row>
    <row r="67" spans="1:21" s="43" customFormat="1" ht="75" outlineLevel="2">
      <c r="A67" s="24"/>
      <c r="B67" s="29" t="s">
        <v>189</v>
      </c>
      <c r="C67" s="29" t="s">
        <v>43</v>
      </c>
      <c r="D67" s="38"/>
      <c r="E67" s="35"/>
      <c r="F67" s="35"/>
      <c r="G67" s="24"/>
      <c r="H67" s="59"/>
      <c r="I67" s="59"/>
      <c r="J67" s="39"/>
      <c r="K67" s="44">
        <f t="shared" si="1"/>
        <v>0</v>
      </c>
      <c r="L67" s="44"/>
      <c r="M67" s="59"/>
      <c r="N67" s="39"/>
      <c r="O67" s="59"/>
      <c r="P67" s="39"/>
      <c r="Q67" s="45">
        <v>0</v>
      </c>
      <c r="R67" s="28">
        <f t="shared" si="3"/>
        <v>0</v>
      </c>
      <c r="S67" s="40" t="s">
        <v>190</v>
      </c>
      <c r="T67" s="41"/>
      <c r="U67" s="84">
        <f t="shared" si="4"/>
        <v>0</v>
      </c>
    </row>
    <row r="68" spans="1:21" s="43" customFormat="1" ht="75" outlineLevel="2">
      <c r="A68" s="24"/>
      <c r="B68" s="29" t="s">
        <v>191</v>
      </c>
      <c r="C68" s="29" t="s">
        <v>43</v>
      </c>
      <c r="D68" s="38">
        <v>854</v>
      </c>
      <c r="E68" s="35" t="s">
        <v>48</v>
      </c>
      <c r="F68" s="35" t="s">
        <v>192</v>
      </c>
      <c r="G68" s="24">
        <v>611</v>
      </c>
      <c r="H68" s="59">
        <v>265018.2</v>
      </c>
      <c r="I68" s="59">
        <v>265018.2</v>
      </c>
      <c r="J68" s="39">
        <f>'в тыс. руб.'!G153</f>
        <v>315025.4</v>
      </c>
      <c r="K68" s="44">
        <f t="shared" si="1"/>
        <v>50007.20000000001</v>
      </c>
      <c r="L68" s="44"/>
      <c r="M68" s="59">
        <v>265283.9</v>
      </c>
      <c r="N68" s="39">
        <v>265283.9</v>
      </c>
      <c r="O68" s="59">
        <v>265558.7</v>
      </c>
      <c r="P68" s="39">
        <v>265558.8</v>
      </c>
      <c r="Q68" s="45">
        <v>795860.8</v>
      </c>
      <c r="R68" s="28">
        <f t="shared" si="3"/>
        <v>845868.1000000001</v>
      </c>
      <c r="S68" s="40" t="s">
        <v>193</v>
      </c>
      <c r="T68" s="41">
        <f>'в тыс. руб.'!G153</f>
        <v>315025.4</v>
      </c>
      <c r="U68" s="84">
        <f t="shared" si="4"/>
        <v>0</v>
      </c>
    </row>
    <row r="69" spans="1:51" ht="38.25" customHeight="1" outlineLevel="1">
      <c r="A69" s="25" t="s">
        <v>194</v>
      </c>
      <c r="B69" s="26" t="s">
        <v>195</v>
      </c>
      <c r="C69" s="26" t="s">
        <v>25</v>
      </c>
      <c r="D69" s="25">
        <v>854</v>
      </c>
      <c r="E69" s="30" t="s">
        <v>31</v>
      </c>
      <c r="F69" s="30" t="s">
        <v>31</v>
      </c>
      <c r="G69" s="30" t="s">
        <v>31</v>
      </c>
      <c r="H69" s="85">
        <v>0</v>
      </c>
      <c r="I69" s="85"/>
      <c r="J69" s="86">
        <f>J70</f>
        <v>57305.100000000006</v>
      </c>
      <c r="K69" s="44">
        <f t="shared" si="1"/>
        <v>57305.100000000006</v>
      </c>
      <c r="L69" s="44">
        <f>L70</f>
        <v>0</v>
      </c>
      <c r="M69" s="85">
        <v>0</v>
      </c>
      <c r="N69" s="86"/>
      <c r="O69" s="85">
        <v>0</v>
      </c>
      <c r="P69" s="86"/>
      <c r="Q69" s="45">
        <v>0</v>
      </c>
      <c r="R69" s="28">
        <f aca="true" t="shared" si="5" ref="R69:R103">J69+N69+P69</f>
        <v>57305.100000000006</v>
      </c>
      <c r="T69" s="82">
        <f>'в тыс. руб.'!G156</f>
        <v>57305.1</v>
      </c>
      <c r="U69" s="34">
        <f t="shared" si="4"/>
        <v>0</v>
      </c>
      <c r="V69" s="78"/>
      <c r="W69" s="78"/>
      <c r="X69" s="78"/>
      <c r="Y69" s="78"/>
      <c r="Z69" s="78"/>
      <c r="AA69" s="78"/>
      <c r="AB69" s="78"/>
      <c r="AC69" s="78"/>
      <c r="AD69" s="78"/>
      <c r="AE69" s="78"/>
      <c r="AF69" s="78"/>
      <c r="AG69" s="78"/>
      <c r="AH69" s="78"/>
      <c r="AI69" s="78"/>
      <c r="AJ69" s="78"/>
      <c r="AK69" s="78"/>
      <c r="AL69" s="78"/>
      <c r="AM69" s="78"/>
      <c r="AN69" s="78"/>
      <c r="AO69" s="78"/>
      <c r="AP69" s="78"/>
      <c r="AQ69" s="78"/>
      <c r="AR69" s="78"/>
      <c r="AS69" s="78"/>
      <c r="AT69" s="78"/>
      <c r="AU69" s="78"/>
      <c r="AV69" s="78"/>
      <c r="AW69" s="78"/>
      <c r="AX69" s="78"/>
      <c r="AY69" s="78"/>
    </row>
    <row r="70" spans="1:51" ht="37.5" outlineLevel="2">
      <c r="A70" s="24" t="s">
        <v>196</v>
      </c>
      <c r="B70" s="29" t="s">
        <v>197</v>
      </c>
      <c r="C70" s="29" t="s">
        <v>25</v>
      </c>
      <c r="D70" s="35" t="s">
        <v>58</v>
      </c>
      <c r="E70" s="24" t="s">
        <v>31</v>
      </c>
      <c r="F70" s="24" t="s">
        <v>31</v>
      </c>
      <c r="G70" s="24" t="s">
        <v>31</v>
      </c>
      <c r="H70" s="44">
        <v>0</v>
      </c>
      <c r="I70" s="44"/>
      <c r="J70" s="27">
        <f>SUM(J71:J75)</f>
        <v>57305.100000000006</v>
      </c>
      <c r="K70" s="44">
        <f t="shared" si="1"/>
        <v>57305.100000000006</v>
      </c>
      <c r="L70" s="44">
        <f>SUM(L71:L75)</f>
        <v>0</v>
      </c>
      <c r="M70" s="44">
        <v>0</v>
      </c>
      <c r="N70" s="27"/>
      <c r="O70" s="44">
        <v>0</v>
      </c>
      <c r="P70" s="27"/>
      <c r="Q70" s="45">
        <v>0</v>
      </c>
      <c r="R70" s="28">
        <f t="shared" si="5"/>
        <v>57305.100000000006</v>
      </c>
      <c r="S70" s="11"/>
      <c r="T70" s="87"/>
      <c r="U70" s="88"/>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row>
    <row r="71" spans="1:51" s="43" customFormat="1" ht="75" customHeight="1" outlineLevel="2">
      <c r="A71" s="24" t="s">
        <v>35</v>
      </c>
      <c r="B71" s="29" t="s">
        <v>198</v>
      </c>
      <c r="C71" s="29" t="s">
        <v>43</v>
      </c>
      <c r="D71" s="35"/>
      <c r="E71" s="35"/>
      <c r="F71" s="24"/>
      <c r="G71" s="24"/>
      <c r="H71" s="44">
        <v>0</v>
      </c>
      <c r="I71" s="44"/>
      <c r="J71" s="62"/>
      <c r="K71" s="44">
        <f t="shared" si="1"/>
        <v>0</v>
      </c>
      <c r="L71" s="44"/>
      <c r="M71" s="44"/>
      <c r="N71" s="27"/>
      <c r="O71" s="44"/>
      <c r="P71" s="27"/>
      <c r="Q71" s="45">
        <v>0</v>
      </c>
      <c r="R71" s="28">
        <f t="shared" si="5"/>
        <v>0</v>
      </c>
      <c r="S71" s="68" t="s">
        <v>199</v>
      </c>
      <c r="T71" s="60"/>
      <c r="U71" s="69"/>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row>
    <row r="72" spans="1:51" s="43" customFormat="1" ht="78" customHeight="1" outlineLevel="2">
      <c r="A72" s="24"/>
      <c r="B72" s="29" t="s">
        <v>200</v>
      </c>
      <c r="C72" s="29" t="s">
        <v>43</v>
      </c>
      <c r="D72" s="35" t="s">
        <v>58</v>
      </c>
      <c r="E72" s="35" t="s">
        <v>48</v>
      </c>
      <c r="F72" s="24">
        <v>4719900</v>
      </c>
      <c r="G72" s="24">
        <v>612</v>
      </c>
      <c r="H72" s="44">
        <v>0</v>
      </c>
      <c r="I72" s="44"/>
      <c r="J72" s="62">
        <f>'в тыс. руб.'!G157</f>
        <v>64.3</v>
      </c>
      <c r="K72" s="44">
        <f>J72-I72</f>
        <v>64.3</v>
      </c>
      <c r="L72" s="44"/>
      <c r="M72" s="44"/>
      <c r="N72" s="27"/>
      <c r="O72" s="44"/>
      <c r="P72" s="27"/>
      <c r="Q72" s="45">
        <v>0</v>
      </c>
      <c r="R72" s="28">
        <f>J72+N72+P72</f>
        <v>64.3</v>
      </c>
      <c r="S72" s="68" t="s">
        <v>201</v>
      </c>
      <c r="T72" s="60"/>
      <c r="U72" s="69"/>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row>
    <row r="73" spans="1:51" s="43" customFormat="1" ht="75" outlineLevel="2">
      <c r="A73" s="24"/>
      <c r="B73" s="29" t="s">
        <v>202</v>
      </c>
      <c r="C73" s="29" t="s">
        <v>43</v>
      </c>
      <c r="D73" s="35"/>
      <c r="E73" s="35"/>
      <c r="F73" s="24"/>
      <c r="G73" s="24"/>
      <c r="H73" s="44"/>
      <c r="I73" s="44"/>
      <c r="J73" s="62"/>
      <c r="K73" s="44">
        <f aca="true" t="shared" si="6" ref="K73:K90">J73-I73</f>
        <v>0</v>
      </c>
      <c r="L73" s="44"/>
      <c r="M73" s="44"/>
      <c r="N73" s="27"/>
      <c r="O73" s="44"/>
      <c r="P73" s="27"/>
      <c r="Q73" s="45">
        <v>0</v>
      </c>
      <c r="R73" s="28">
        <f t="shared" si="5"/>
        <v>0</v>
      </c>
      <c r="S73" s="68" t="s">
        <v>203</v>
      </c>
      <c r="T73" s="60"/>
      <c r="U73" s="69"/>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row>
    <row r="74" spans="1:51" s="43" customFormat="1" ht="75" outlineLevel="2">
      <c r="A74" s="24"/>
      <c r="B74" s="29" t="s">
        <v>204</v>
      </c>
      <c r="C74" s="29" t="s">
        <v>43</v>
      </c>
      <c r="D74" s="35"/>
      <c r="E74" s="35"/>
      <c r="F74" s="24"/>
      <c r="G74" s="24"/>
      <c r="H74" s="44"/>
      <c r="I74" s="44"/>
      <c r="J74" s="62"/>
      <c r="K74" s="44">
        <f t="shared" si="6"/>
        <v>0</v>
      </c>
      <c r="L74" s="44"/>
      <c r="M74" s="44"/>
      <c r="N74" s="27"/>
      <c r="O74" s="44"/>
      <c r="P74" s="27"/>
      <c r="Q74" s="45">
        <v>0</v>
      </c>
      <c r="R74" s="28">
        <f t="shared" si="5"/>
        <v>0</v>
      </c>
      <c r="S74" s="68" t="s">
        <v>205</v>
      </c>
      <c r="T74" s="60"/>
      <c r="U74" s="69"/>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row>
    <row r="75" spans="1:51" s="43" customFormat="1" ht="75" customHeight="1" outlineLevel="2">
      <c r="A75" s="24"/>
      <c r="B75" s="29" t="s">
        <v>206</v>
      </c>
      <c r="C75" s="29" t="s">
        <v>43</v>
      </c>
      <c r="D75" s="35" t="s">
        <v>58</v>
      </c>
      <c r="E75" s="35" t="s">
        <v>207</v>
      </c>
      <c r="F75" s="24" t="s">
        <v>208</v>
      </c>
      <c r="G75" s="24">
        <v>612</v>
      </c>
      <c r="H75" s="44"/>
      <c r="I75" s="44"/>
      <c r="J75" s="62">
        <f>'в тыс. руб.'!G159</f>
        <v>57240.8</v>
      </c>
      <c r="K75" s="44">
        <f t="shared" si="6"/>
        <v>57240.8</v>
      </c>
      <c r="L75" s="44"/>
      <c r="M75" s="44"/>
      <c r="N75" s="27"/>
      <c r="O75" s="44"/>
      <c r="P75" s="27"/>
      <c r="Q75" s="45">
        <v>0</v>
      </c>
      <c r="R75" s="28">
        <f t="shared" si="5"/>
        <v>57240.8</v>
      </c>
      <c r="S75" s="68" t="s">
        <v>209</v>
      </c>
      <c r="T75" s="60"/>
      <c r="U75" s="69"/>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row>
    <row r="76" spans="1:21" ht="56.25" outlineLevel="2">
      <c r="A76" s="24" t="s">
        <v>210</v>
      </c>
      <c r="B76" s="29" t="s">
        <v>211</v>
      </c>
      <c r="C76" s="29" t="s">
        <v>25</v>
      </c>
      <c r="D76" s="35" t="s">
        <v>58</v>
      </c>
      <c r="E76" s="24" t="s">
        <v>31</v>
      </c>
      <c r="F76" s="24" t="s">
        <v>31</v>
      </c>
      <c r="G76" s="24" t="s">
        <v>31</v>
      </c>
      <c r="H76" s="89">
        <v>0</v>
      </c>
      <c r="I76" s="89"/>
      <c r="J76" s="90"/>
      <c r="K76" s="44">
        <f t="shared" si="6"/>
        <v>0</v>
      </c>
      <c r="L76" s="44"/>
      <c r="M76" s="89">
        <v>0</v>
      </c>
      <c r="N76" s="90"/>
      <c r="O76" s="89">
        <v>0</v>
      </c>
      <c r="P76" s="90"/>
      <c r="Q76" s="45">
        <v>0</v>
      </c>
      <c r="R76" s="28">
        <f t="shared" si="5"/>
        <v>0</v>
      </c>
      <c r="T76" s="36"/>
      <c r="U76" s="32"/>
    </row>
    <row r="77" spans="1:51" s="43" customFormat="1" ht="75" customHeight="1" outlineLevel="2">
      <c r="A77" s="24" t="s">
        <v>35</v>
      </c>
      <c r="B77" s="29" t="s">
        <v>212</v>
      </c>
      <c r="C77" s="29" t="s">
        <v>43</v>
      </c>
      <c r="D77" s="35"/>
      <c r="E77" s="35"/>
      <c r="F77" s="24"/>
      <c r="G77" s="24"/>
      <c r="H77" s="89"/>
      <c r="I77" s="89"/>
      <c r="J77" s="90"/>
      <c r="K77" s="44">
        <f t="shared" si="6"/>
        <v>0</v>
      </c>
      <c r="L77" s="44"/>
      <c r="M77" s="89"/>
      <c r="N77" s="90"/>
      <c r="O77" s="89"/>
      <c r="P77" s="90"/>
      <c r="Q77" s="45">
        <v>0</v>
      </c>
      <c r="R77" s="28">
        <f t="shared" si="5"/>
        <v>0</v>
      </c>
      <c r="S77" s="68" t="s">
        <v>213</v>
      </c>
      <c r="T77" s="60"/>
      <c r="U77" s="69"/>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row>
    <row r="78" spans="1:51" s="43" customFormat="1" ht="75" outlineLevel="2">
      <c r="A78" s="24"/>
      <c r="B78" s="29" t="s">
        <v>214</v>
      </c>
      <c r="C78" s="29" t="s">
        <v>43</v>
      </c>
      <c r="D78" s="35"/>
      <c r="E78" s="35"/>
      <c r="F78" s="24"/>
      <c r="G78" s="24"/>
      <c r="H78" s="89"/>
      <c r="I78" s="89"/>
      <c r="J78" s="90"/>
      <c r="K78" s="44">
        <f t="shared" si="6"/>
        <v>0</v>
      </c>
      <c r="L78" s="44"/>
      <c r="M78" s="89"/>
      <c r="N78" s="90"/>
      <c r="O78" s="89"/>
      <c r="P78" s="90"/>
      <c r="Q78" s="45">
        <v>0</v>
      </c>
      <c r="R78" s="28">
        <f t="shared" si="5"/>
        <v>0</v>
      </c>
      <c r="S78" s="68" t="s">
        <v>215</v>
      </c>
      <c r="T78" s="60"/>
      <c r="U78" s="69"/>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row>
    <row r="79" spans="1:51" s="43" customFormat="1" ht="75" outlineLevel="2">
      <c r="A79" s="24"/>
      <c r="B79" s="29" t="s">
        <v>216</v>
      </c>
      <c r="C79" s="29" t="s">
        <v>43</v>
      </c>
      <c r="D79" s="35"/>
      <c r="E79" s="35"/>
      <c r="F79" s="24"/>
      <c r="G79" s="24"/>
      <c r="H79" s="89"/>
      <c r="I79" s="89"/>
      <c r="J79" s="90"/>
      <c r="K79" s="44">
        <f t="shared" si="6"/>
        <v>0</v>
      </c>
      <c r="L79" s="44"/>
      <c r="M79" s="89"/>
      <c r="N79" s="90"/>
      <c r="O79" s="89"/>
      <c r="P79" s="90"/>
      <c r="Q79" s="45">
        <v>0</v>
      </c>
      <c r="R79" s="28">
        <f t="shared" si="5"/>
        <v>0</v>
      </c>
      <c r="S79" s="68" t="s">
        <v>217</v>
      </c>
      <c r="T79" s="60"/>
      <c r="U79" s="69"/>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row>
    <row r="80" spans="1:21" s="43" customFormat="1" ht="75" outlineLevel="2">
      <c r="A80" s="24"/>
      <c r="B80" s="29" t="s">
        <v>218</v>
      </c>
      <c r="C80" s="29" t="s">
        <v>43</v>
      </c>
      <c r="D80" s="24"/>
      <c r="E80" s="79"/>
      <c r="F80" s="80"/>
      <c r="G80" s="80"/>
      <c r="H80" s="89">
        <v>0</v>
      </c>
      <c r="I80" s="89"/>
      <c r="J80" s="90"/>
      <c r="K80" s="44">
        <f t="shared" si="6"/>
        <v>0</v>
      </c>
      <c r="L80" s="44"/>
      <c r="M80" s="89">
        <v>0</v>
      </c>
      <c r="N80" s="90"/>
      <c r="O80" s="89">
        <v>0</v>
      </c>
      <c r="P80" s="90"/>
      <c r="Q80" s="45">
        <v>0</v>
      </c>
      <c r="R80" s="28">
        <f t="shared" si="5"/>
        <v>0</v>
      </c>
      <c r="S80" s="68" t="s">
        <v>219</v>
      </c>
      <c r="T80" s="41"/>
      <c r="U80" s="42"/>
    </row>
    <row r="81" spans="1:21" ht="37.5" outlineLevel="2">
      <c r="A81" s="24" t="s">
        <v>220</v>
      </c>
      <c r="B81" s="29" t="s">
        <v>221</v>
      </c>
      <c r="C81" s="29" t="s">
        <v>25</v>
      </c>
      <c r="D81" s="35" t="s">
        <v>58</v>
      </c>
      <c r="E81" s="24" t="s">
        <v>31</v>
      </c>
      <c r="F81" s="24" t="s">
        <v>31</v>
      </c>
      <c r="G81" s="24" t="s">
        <v>31</v>
      </c>
      <c r="H81" s="44">
        <v>0</v>
      </c>
      <c r="I81" s="44"/>
      <c r="J81" s="27"/>
      <c r="K81" s="44">
        <f t="shared" si="6"/>
        <v>0</v>
      </c>
      <c r="L81" s="44"/>
      <c r="M81" s="44">
        <v>0</v>
      </c>
      <c r="N81" s="27"/>
      <c r="O81" s="44">
        <v>0</v>
      </c>
      <c r="P81" s="27"/>
      <c r="Q81" s="45">
        <v>0</v>
      </c>
      <c r="R81" s="28">
        <f t="shared" si="5"/>
        <v>0</v>
      </c>
      <c r="T81" s="36"/>
      <c r="U81" s="32"/>
    </row>
    <row r="82" spans="1:51" s="43" customFormat="1" ht="75" customHeight="1" outlineLevel="2">
      <c r="A82" s="24" t="s">
        <v>35</v>
      </c>
      <c r="B82" s="29" t="s">
        <v>222</v>
      </c>
      <c r="C82" s="29" t="s">
        <v>43</v>
      </c>
      <c r="D82" s="35"/>
      <c r="E82" s="35"/>
      <c r="F82" s="24"/>
      <c r="G82" s="24"/>
      <c r="H82" s="44"/>
      <c r="I82" s="44"/>
      <c r="J82" s="27"/>
      <c r="K82" s="44">
        <f t="shared" si="6"/>
        <v>0</v>
      </c>
      <c r="L82" s="44"/>
      <c r="M82" s="89"/>
      <c r="N82" s="27"/>
      <c r="O82" s="89"/>
      <c r="P82" s="27"/>
      <c r="Q82" s="45">
        <v>0</v>
      </c>
      <c r="R82" s="28">
        <f t="shared" si="5"/>
        <v>0</v>
      </c>
      <c r="S82" s="68" t="s">
        <v>223</v>
      </c>
      <c r="T82" s="60"/>
      <c r="U82" s="69"/>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row>
    <row r="83" spans="1:51" s="43" customFormat="1" ht="75" outlineLevel="2">
      <c r="A83" s="24"/>
      <c r="B83" s="29" t="s">
        <v>224</v>
      </c>
      <c r="C83" s="29" t="s">
        <v>43</v>
      </c>
      <c r="D83" s="35"/>
      <c r="E83" s="35"/>
      <c r="F83" s="24"/>
      <c r="G83" s="24"/>
      <c r="H83" s="44"/>
      <c r="I83" s="44"/>
      <c r="J83" s="27"/>
      <c r="K83" s="44">
        <f t="shared" si="6"/>
        <v>0</v>
      </c>
      <c r="L83" s="44"/>
      <c r="M83" s="89"/>
      <c r="N83" s="27"/>
      <c r="O83" s="89"/>
      <c r="P83" s="27"/>
      <c r="Q83" s="45">
        <v>0</v>
      </c>
      <c r="R83" s="28">
        <f t="shared" si="5"/>
        <v>0</v>
      </c>
      <c r="S83" s="68" t="s">
        <v>225</v>
      </c>
      <c r="T83" s="60"/>
      <c r="U83" s="69"/>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row>
    <row r="84" spans="1:51" ht="37.5" outlineLevel="1">
      <c r="A84" s="25" t="s">
        <v>226</v>
      </c>
      <c r="B84" s="26" t="s">
        <v>227</v>
      </c>
      <c r="C84" s="26" t="s">
        <v>25</v>
      </c>
      <c r="D84" s="25">
        <v>854</v>
      </c>
      <c r="E84" s="30" t="s">
        <v>31</v>
      </c>
      <c r="F84" s="30" t="s">
        <v>31</v>
      </c>
      <c r="G84" s="30" t="s">
        <v>31</v>
      </c>
      <c r="H84" s="85">
        <v>8616</v>
      </c>
      <c r="I84" s="85">
        <f>I85+I92</f>
        <v>8616</v>
      </c>
      <c r="J84" s="86">
        <f>J85+J92</f>
        <v>61805</v>
      </c>
      <c r="K84" s="44">
        <f t="shared" si="6"/>
        <v>53189</v>
      </c>
      <c r="L84" s="44">
        <f>L85+L92</f>
        <v>0</v>
      </c>
      <c r="M84" s="85">
        <v>7896</v>
      </c>
      <c r="N84" s="86">
        <f>N85+N92</f>
        <v>7896</v>
      </c>
      <c r="O84" s="85">
        <v>7896</v>
      </c>
      <c r="P84" s="86">
        <f>P85+P92</f>
        <v>7896</v>
      </c>
      <c r="Q84" s="45">
        <v>24408</v>
      </c>
      <c r="R84" s="28">
        <f t="shared" si="5"/>
        <v>77597</v>
      </c>
      <c r="T84" s="82">
        <f>'в тыс. руб.'!G163</f>
        <v>59616</v>
      </c>
      <c r="U84" s="34">
        <f>J84-T84</f>
        <v>2189</v>
      </c>
      <c r="V84" s="78"/>
      <c r="W84" s="78"/>
      <c r="X84" s="78"/>
      <c r="Y84" s="78"/>
      <c r="Z84" s="78"/>
      <c r="AA84" s="78"/>
      <c r="AB84" s="78"/>
      <c r="AC84" s="78"/>
      <c r="AD84" s="78"/>
      <c r="AE84" s="78"/>
      <c r="AF84" s="78"/>
      <c r="AG84" s="78"/>
      <c r="AH84" s="78"/>
      <c r="AI84" s="78"/>
      <c r="AJ84" s="78"/>
      <c r="AK84" s="78"/>
      <c r="AL84" s="78"/>
      <c r="AM84" s="78"/>
      <c r="AN84" s="78"/>
      <c r="AO84" s="78"/>
      <c r="AP84" s="78"/>
      <c r="AQ84" s="78"/>
      <c r="AR84" s="78"/>
      <c r="AS84" s="78"/>
      <c r="AT84" s="78"/>
      <c r="AU84" s="78"/>
      <c r="AV84" s="78"/>
      <c r="AW84" s="78"/>
      <c r="AX84" s="78"/>
      <c r="AY84" s="78"/>
    </row>
    <row r="85" spans="1:21" ht="56.25" outlineLevel="2">
      <c r="A85" s="24" t="s">
        <v>228</v>
      </c>
      <c r="B85" s="29" t="s">
        <v>229</v>
      </c>
      <c r="C85" s="29" t="s">
        <v>25</v>
      </c>
      <c r="D85" s="35" t="s">
        <v>58</v>
      </c>
      <c r="E85" s="24" t="s">
        <v>31</v>
      </c>
      <c r="F85" s="24" t="s">
        <v>31</v>
      </c>
      <c r="G85" s="24" t="s">
        <v>31</v>
      </c>
      <c r="H85" s="44">
        <v>8120</v>
      </c>
      <c r="I85" s="44">
        <f>SUM(I86:I91)</f>
        <v>8120</v>
      </c>
      <c r="J85" s="27">
        <f>SUM(J86:J91)</f>
        <v>61309</v>
      </c>
      <c r="K85" s="44">
        <f t="shared" si="6"/>
        <v>53189</v>
      </c>
      <c r="L85" s="44">
        <f>SUM(L86:L91)</f>
        <v>0</v>
      </c>
      <c r="M85" s="44">
        <v>7400</v>
      </c>
      <c r="N85" s="27">
        <f>SUM(N86:N91)</f>
        <v>7400</v>
      </c>
      <c r="O85" s="44">
        <v>7400</v>
      </c>
      <c r="P85" s="27">
        <f>SUM(P86:P91)</f>
        <v>7400</v>
      </c>
      <c r="Q85" s="45">
        <v>22920</v>
      </c>
      <c r="R85" s="28">
        <f t="shared" si="5"/>
        <v>76109</v>
      </c>
      <c r="T85" s="36"/>
      <c r="U85" s="32"/>
    </row>
    <row r="86" spans="1:51" s="43" customFormat="1" ht="75" customHeight="1" outlineLevel="2">
      <c r="A86" s="24" t="s">
        <v>35</v>
      </c>
      <c r="B86" s="29" t="s">
        <v>230</v>
      </c>
      <c r="C86" s="29" t="s">
        <v>43</v>
      </c>
      <c r="D86" s="35"/>
      <c r="E86" s="35"/>
      <c r="F86" s="24"/>
      <c r="G86" s="24"/>
      <c r="H86" s="44"/>
      <c r="I86" s="44"/>
      <c r="J86" s="27"/>
      <c r="K86" s="44">
        <f t="shared" si="6"/>
        <v>0</v>
      </c>
      <c r="L86" s="44"/>
      <c r="M86" s="44"/>
      <c r="N86" s="27"/>
      <c r="O86" s="44"/>
      <c r="P86" s="27"/>
      <c r="Q86" s="45">
        <v>0</v>
      </c>
      <c r="R86" s="28">
        <f t="shared" si="5"/>
        <v>0</v>
      </c>
      <c r="S86" s="68" t="s">
        <v>231</v>
      </c>
      <c r="T86" s="60"/>
      <c r="U86" s="69"/>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row>
    <row r="87" spans="1:51" s="43" customFormat="1" ht="75" outlineLevel="2">
      <c r="A87" s="24"/>
      <c r="B87" s="29" t="s">
        <v>232</v>
      </c>
      <c r="C87" s="29" t="s">
        <v>43</v>
      </c>
      <c r="D87" s="35"/>
      <c r="E87" s="35"/>
      <c r="F87" s="24"/>
      <c r="G87" s="24"/>
      <c r="H87" s="44"/>
      <c r="I87" s="44"/>
      <c r="J87" s="27"/>
      <c r="K87" s="44">
        <f t="shared" si="6"/>
        <v>0</v>
      </c>
      <c r="L87" s="44"/>
      <c r="M87" s="44"/>
      <c r="N87" s="39">
        <f>M87</f>
        <v>0</v>
      </c>
      <c r="O87" s="44"/>
      <c r="P87" s="39">
        <f>O87</f>
        <v>0</v>
      </c>
      <c r="Q87" s="45">
        <v>0</v>
      </c>
      <c r="R87" s="28">
        <f t="shared" si="5"/>
        <v>0</v>
      </c>
      <c r="S87" s="68" t="s">
        <v>233</v>
      </c>
      <c r="T87" s="60"/>
      <c r="U87" s="69"/>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row>
    <row r="88" spans="1:51" s="43" customFormat="1" ht="75" outlineLevel="2">
      <c r="A88" s="24"/>
      <c r="B88" s="29" t="s">
        <v>234</v>
      </c>
      <c r="C88" s="29" t="s">
        <v>43</v>
      </c>
      <c r="D88" s="38" t="s">
        <v>58</v>
      </c>
      <c r="E88" s="35" t="s">
        <v>107</v>
      </c>
      <c r="F88" s="35">
        <v>4859700</v>
      </c>
      <c r="G88" s="24">
        <v>244</v>
      </c>
      <c r="H88" s="61">
        <v>720</v>
      </c>
      <c r="I88" s="61">
        <v>720</v>
      </c>
      <c r="J88" s="27">
        <f>'в тыс. руб.'!G164+ROUND(2189040/1000,1)</f>
        <v>2909</v>
      </c>
      <c r="K88" s="44">
        <f t="shared" si="6"/>
        <v>2189</v>
      </c>
      <c r="L88" s="44"/>
      <c r="M88" s="61">
        <v>0</v>
      </c>
      <c r="N88" s="39">
        <f>M88</f>
        <v>0</v>
      </c>
      <c r="O88" s="61">
        <v>0</v>
      </c>
      <c r="P88" s="39">
        <f>O88</f>
        <v>0</v>
      </c>
      <c r="Q88" s="45">
        <v>720</v>
      </c>
      <c r="R88" s="28">
        <f t="shared" si="5"/>
        <v>2909</v>
      </c>
      <c r="S88" s="68" t="s">
        <v>235</v>
      </c>
      <c r="T88" s="60" t="s">
        <v>236</v>
      </c>
      <c r="U88" s="69"/>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row>
    <row r="89" spans="1:51" s="43" customFormat="1" ht="75" outlineLevel="2">
      <c r="A89" s="24"/>
      <c r="B89" s="29" t="s">
        <v>237</v>
      </c>
      <c r="C89" s="29" t="s">
        <v>43</v>
      </c>
      <c r="D89" s="38"/>
      <c r="E89" s="35"/>
      <c r="F89" s="35"/>
      <c r="G89" s="24"/>
      <c r="H89" s="61"/>
      <c r="I89" s="61"/>
      <c r="J89" s="62"/>
      <c r="K89" s="44">
        <f t="shared" si="6"/>
        <v>0</v>
      </c>
      <c r="L89" s="44"/>
      <c r="M89" s="61"/>
      <c r="N89" s="39">
        <f>M89</f>
        <v>0</v>
      </c>
      <c r="O89" s="61"/>
      <c r="P89" s="39">
        <f>O89</f>
        <v>0</v>
      </c>
      <c r="Q89" s="45">
        <v>0</v>
      </c>
      <c r="R89" s="28">
        <f t="shared" si="5"/>
        <v>0</v>
      </c>
      <c r="S89" s="68" t="s">
        <v>238</v>
      </c>
      <c r="T89" s="60"/>
      <c r="U89" s="69"/>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row>
    <row r="90" spans="1:51" s="43" customFormat="1" ht="75" outlineLevel="2">
      <c r="A90" s="24"/>
      <c r="B90" s="29" t="s">
        <v>239</v>
      </c>
      <c r="C90" s="29" t="s">
        <v>37</v>
      </c>
      <c r="D90" s="38"/>
      <c r="E90" s="35"/>
      <c r="F90" s="35"/>
      <c r="G90" s="24"/>
      <c r="H90" s="61"/>
      <c r="I90" s="61"/>
      <c r="J90" s="62"/>
      <c r="K90" s="44">
        <f t="shared" si="6"/>
        <v>0</v>
      </c>
      <c r="L90" s="44"/>
      <c r="M90" s="61"/>
      <c r="N90" s="39">
        <f>M90</f>
        <v>0</v>
      </c>
      <c r="O90" s="61"/>
      <c r="P90" s="39">
        <f>O90</f>
        <v>0</v>
      </c>
      <c r="Q90" s="45">
        <v>0</v>
      </c>
      <c r="R90" s="28">
        <f t="shared" si="5"/>
        <v>0</v>
      </c>
      <c r="S90" s="68" t="s">
        <v>240</v>
      </c>
      <c r="T90" s="60"/>
      <c r="U90" s="69"/>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row>
    <row r="91" spans="1:51" s="43" customFormat="1" ht="75" outlineLevel="2">
      <c r="A91" s="24"/>
      <c r="B91" s="29" t="s">
        <v>241</v>
      </c>
      <c r="C91" s="29" t="s">
        <v>43</v>
      </c>
      <c r="D91" s="38" t="s">
        <v>58</v>
      </c>
      <c r="E91" s="35" t="s">
        <v>242</v>
      </c>
      <c r="F91" s="35">
        <v>5051703</v>
      </c>
      <c r="G91" s="24" t="s">
        <v>243</v>
      </c>
      <c r="H91" s="61">
        <v>7400</v>
      </c>
      <c r="I91" s="61">
        <v>7400</v>
      </c>
      <c r="J91" s="62">
        <f>'в тыс. руб.'!G166</f>
        <v>58400</v>
      </c>
      <c r="K91" s="44">
        <f>J91-I91</f>
        <v>51000</v>
      </c>
      <c r="L91" s="44"/>
      <c r="M91" s="61">
        <v>7400</v>
      </c>
      <c r="N91" s="62">
        <v>7400</v>
      </c>
      <c r="O91" s="61">
        <v>7400</v>
      </c>
      <c r="P91" s="62">
        <v>7400</v>
      </c>
      <c r="Q91" s="45">
        <v>22200</v>
      </c>
      <c r="R91" s="28">
        <f t="shared" si="5"/>
        <v>73200</v>
      </c>
      <c r="S91" s="68" t="s">
        <v>244</v>
      </c>
      <c r="T91" s="60"/>
      <c r="U91" s="69"/>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row>
    <row r="92" spans="1:21" ht="56.25" outlineLevel="2">
      <c r="A92" s="24" t="s">
        <v>245</v>
      </c>
      <c r="B92" s="29" t="s">
        <v>246</v>
      </c>
      <c r="C92" s="29" t="s">
        <v>25</v>
      </c>
      <c r="D92" s="35" t="s">
        <v>58</v>
      </c>
      <c r="E92" s="24" t="s">
        <v>31</v>
      </c>
      <c r="F92" s="24" t="s">
        <v>31</v>
      </c>
      <c r="G92" s="24" t="s">
        <v>31</v>
      </c>
      <c r="H92" s="44">
        <v>496</v>
      </c>
      <c r="I92" s="44">
        <f>SUM(I93:I97)</f>
        <v>496</v>
      </c>
      <c r="J92" s="27">
        <f>SUM(J93:J97)</f>
        <v>496</v>
      </c>
      <c r="K92" s="44">
        <f aca="true" t="shared" si="7" ref="K92:K105">J92-I92</f>
        <v>0</v>
      </c>
      <c r="L92" s="44">
        <f>SUM(L93:L97)</f>
        <v>0</v>
      </c>
      <c r="M92" s="44">
        <v>496</v>
      </c>
      <c r="N92" s="27">
        <f>SUM(N93:N97)</f>
        <v>496</v>
      </c>
      <c r="O92" s="44">
        <v>496</v>
      </c>
      <c r="P92" s="27">
        <f>SUM(P93:P97)</f>
        <v>496</v>
      </c>
      <c r="Q92" s="45">
        <v>1488</v>
      </c>
      <c r="R92" s="28">
        <f t="shared" si="5"/>
        <v>1488</v>
      </c>
      <c r="T92" s="36"/>
      <c r="U92" s="32"/>
    </row>
    <row r="93" spans="1:51" s="43" customFormat="1" ht="75" customHeight="1" outlineLevel="2">
      <c r="A93" s="24" t="s">
        <v>35</v>
      </c>
      <c r="B93" s="29" t="s">
        <v>247</v>
      </c>
      <c r="C93" s="29" t="s">
        <v>43</v>
      </c>
      <c r="D93" s="35"/>
      <c r="E93" s="35"/>
      <c r="F93" s="24"/>
      <c r="G93" s="24"/>
      <c r="H93" s="44"/>
      <c r="I93" s="44"/>
      <c r="J93" s="27"/>
      <c r="K93" s="44">
        <f t="shared" si="7"/>
        <v>0</v>
      </c>
      <c r="L93" s="44"/>
      <c r="M93" s="44"/>
      <c r="N93" s="27"/>
      <c r="O93" s="44"/>
      <c r="P93" s="27"/>
      <c r="Q93" s="45">
        <v>0</v>
      </c>
      <c r="R93" s="28">
        <f t="shared" si="5"/>
        <v>0</v>
      </c>
      <c r="S93" s="68" t="s">
        <v>248</v>
      </c>
      <c r="T93" s="60"/>
      <c r="U93" s="69"/>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row>
    <row r="94" spans="1:51" s="43" customFormat="1" ht="75" outlineLevel="2">
      <c r="A94" s="24"/>
      <c r="B94" s="29" t="s">
        <v>249</v>
      </c>
      <c r="C94" s="29" t="s">
        <v>43</v>
      </c>
      <c r="D94" s="35"/>
      <c r="E94" s="35"/>
      <c r="F94" s="24"/>
      <c r="G94" s="24"/>
      <c r="H94" s="44"/>
      <c r="I94" s="44"/>
      <c r="J94" s="27"/>
      <c r="K94" s="44">
        <f t="shared" si="7"/>
        <v>0</v>
      </c>
      <c r="L94" s="44"/>
      <c r="M94" s="44"/>
      <c r="N94" s="27"/>
      <c r="O94" s="44"/>
      <c r="P94" s="27"/>
      <c r="Q94" s="45">
        <v>0</v>
      </c>
      <c r="R94" s="28">
        <f t="shared" si="5"/>
        <v>0</v>
      </c>
      <c r="S94" s="68" t="s">
        <v>250</v>
      </c>
      <c r="T94" s="60"/>
      <c r="U94" s="69"/>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row>
    <row r="95" spans="1:51" s="43" customFormat="1" ht="75" outlineLevel="2">
      <c r="A95" s="24"/>
      <c r="B95" s="29" t="s">
        <v>251</v>
      </c>
      <c r="C95" s="29" t="s">
        <v>43</v>
      </c>
      <c r="D95" s="35"/>
      <c r="E95" s="35"/>
      <c r="F95" s="24"/>
      <c r="G95" s="24"/>
      <c r="H95" s="44"/>
      <c r="I95" s="44"/>
      <c r="J95" s="27"/>
      <c r="K95" s="44">
        <f t="shared" si="7"/>
        <v>0</v>
      </c>
      <c r="L95" s="44"/>
      <c r="M95" s="44"/>
      <c r="N95" s="39">
        <f>M95</f>
        <v>0</v>
      </c>
      <c r="O95" s="44"/>
      <c r="P95" s="39">
        <f>O95</f>
        <v>0</v>
      </c>
      <c r="Q95" s="45">
        <v>0</v>
      </c>
      <c r="R95" s="28">
        <f t="shared" si="5"/>
        <v>0</v>
      </c>
      <c r="S95" s="68" t="s">
        <v>252</v>
      </c>
      <c r="T95" s="60"/>
      <c r="U95" s="69"/>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row>
    <row r="96" spans="1:51" s="43" customFormat="1" ht="93.75" outlineLevel="2">
      <c r="A96" s="24"/>
      <c r="B96" s="29" t="s">
        <v>253</v>
      </c>
      <c r="C96" s="29" t="s">
        <v>43</v>
      </c>
      <c r="D96" s="38"/>
      <c r="E96" s="35"/>
      <c r="F96" s="35"/>
      <c r="G96" s="24"/>
      <c r="H96" s="61">
        <v>0</v>
      </c>
      <c r="I96" s="61"/>
      <c r="J96" s="62"/>
      <c r="K96" s="44">
        <f t="shared" si="7"/>
        <v>0</v>
      </c>
      <c r="L96" s="44"/>
      <c r="M96" s="61">
        <v>0</v>
      </c>
      <c r="N96" s="39">
        <f>M96</f>
        <v>0</v>
      </c>
      <c r="O96" s="61">
        <v>0</v>
      </c>
      <c r="P96" s="39">
        <f>O96</f>
        <v>0</v>
      </c>
      <c r="Q96" s="45">
        <v>0</v>
      </c>
      <c r="R96" s="28">
        <f t="shared" si="5"/>
        <v>0</v>
      </c>
      <c r="S96" s="68" t="s">
        <v>254</v>
      </c>
      <c r="T96" s="60"/>
      <c r="U96" s="69"/>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row>
    <row r="97" spans="1:51" s="43" customFormat="1" ht="78" customHeight="1" outlineLevel="2">
      <c r="A97" s="24"/>
      <c r="B97" s="29" t="s">
        <v>255</v>
      </c>
      <c r="C97" s="29" t="s">
        <v>43</v>
      </c>
      <c r="D97" s="38" t="s">
        <v>58</v>
      </c>
      <c r="E97" s="35" t="s">
        <v>107</v>
      </c>
      <c r="F97" s="35" t="s">
        <v>256</v>
      </c>
      <c r="G97" s="24" t="s">
        <v>257</v>
      </c>
      <c r="H97" s="61">
        <v>496</v>
      </c>
      <c r="I97" s="61">
        <v>496</v>
      </c>
      <c r="J97" s="62">
        <f>'в тыс. руб.'!G170</f>
        <v>496</v>
      </c>
      <c r="K97" s="44">
        <f t="shared" si="7"/>
        <v>0</v>
      </c>
      <c r="L97" s="44"/>
      <c r="M97" s="61">
        <v>496</v>
      </c>
      <c r="N97" s="62">
        <v>496</v>
      </c>
      <c r="O97" s="61">
        <v>496</v>
      </c>
      <c r="P97" s="62">
        <v>496</v>
      </c>
      <c r="Q97" s="45">
        <v>1488</v>
      </c>
      <c r="R97" s="28">
        <f t="shared" si="5"/>
        <v>1488</v>
      </c>
      <c r="S97" s="68" t="s">
        <v>258</v>
      </c>
      <c r="T97" s="60"/>
      <c r="U97" s="69"/>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row>
    <row r="98" spans="1:51" ht="30" customHeight="1" outlineLevel="1">
      <c r="A98" s="25" t="s">
        <v>259</v>
      </c>
      <c r="B98" s="26" t="s">
        <v>260</v>
      </c>
      <c r="C98" s="26" t="s">
        <v>25</v>
      </c>
      <c r="D98" s="25">
        <v>854</v>
      </c>
      <c r="E98" s="30" t="s">
        <v>31</v>
      </c>
      <c r="F98" s="30" t="s">
        <v>31</v>
      </c>
      <c r="G98" s="30" t="s">
        <v>31</v>
      </c>
      <c r="H98" s="44">
        <v>78584.7</v>
      </c>
      <c r="I98" s="44">
        <f>I99+I104</f>
        <v>78593.881</v>
      </c>
      <c r="J98" s="27">
        <f>J99+J104</f>
        <v>102241.9</v>
      </c>
      <c r="K98" s="44">
        <f t="shared" si="7"/>
        <v>23648.019</v>
      </c>
      <c r="L98" s="44">
        <f>L99+L104</f>
        <v>0</v>
      </c>
      <c r="M98" s="44">
        <v>80533.90000000001</v>
      </c>
      <c r="N98" s="27">
        <f>N99+N104</f>
        <v>80643.70000000001</v>
      </c>
      <c r="O98" s="44">
        <v>80869.8</v>
      </c>
      <c r="P98" s="27">
        <f>P99+P104</f>
        <v>80979.6</v>
      </c>
      <c r="Q98" s="44">
        <v>239988.40000000002</v>
      </c>
      <c r="R98" s="27">
        <f t="shared" si="5"/>
        <v>263865.2</v>
      </c>
      <c r="T98" s="82">
        <f>'в тыс. руб.'!G173</f>
        <v>102241.9</v>
      </c>
      <c r="U98" s="91">
        <f>J98-T98</f>
        <v>0</v>
      </c>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row>
    <row r="99" spans="1:18" ht="37.5" outlineLevel="2">
      <c r="A99" s="24" t="s">
        <v>261</v>
      </c>
      <c r="B99" s="29" t="s">
        <v>262</v>
      </c>
      <c r="C99" s="29" t="s">
        <v>25</v>
      </c>
      <c r="D99" s="35" t="s">
        <v>58</v>
      </c>
      <c r="E99" s="35" t="s">
        <v>31</v>
      </c>
      <c r="F99" s="24" t="s">
        <v>31</v>
      </c>
      <c r="G99" s="24" t="s">
        <v>31</v>
      </c>
      <c r="H99" s="44">
        <v>78584.7</v>
      </c>
      <c r="I99" s="44">
        <f>SUM(I100:I102)</f>
        <v>78593.881</v>
      </c>
      <c r="J99" s="27">
        <f>SUM(J100:J103)</f>
        <v>102241.9</v>
      </c>
      <c r="K99" s="44">
        <f t="shared" si="7"/>
        <v>23648.019</v>
      </c>
      <c r="L99" s="44">
        <f>SUM(L100:L103)</f>
        <v>0</v>
      </c>
      <c r="M99" s="44">
        <v>80533.90000000001</v>
      </c>
      <c r="N99" s="27">
        <f>SUM(N100:N102)</f>
        <v>80643.70000000001</v>
      </c>
      <c r="O99" s="44">
        <v>80869.8</v>
      </c>
      <c r="P99" s="27">
        <f>SUM(P100:P102)</f>
        <v>80979.6</v>
      </c>
      <c r="Q99" s="45">
        <v>239988.40000000002</v>
      </c>
      <c r="R99" s="28">
        <f t="shared" si="5"/>
        <v>263865.2</v>
      </c>
    </row>
    <row r="100" spans="1:20" s="43" customFormat="1" ht="79.5" customHeight="1" outlineLevel="2">
      <c r="A100" s="24" t="s">
        <v>35</v>
      </c>
      <c r="B100" s="29" t="s">
        <v>263</v>
      </c>
      <c r="C100" s="29" t="s">
        <v>43</v>
      </c>
      <c r="D100" s="38">
        <v>854</v>
      </c>
      <c r="E100" s="35" t="s">
        <v>107</v>
      </c>
      <c r="F100" s="73" t="s">
        <v>264</v>
      </c>
      <c r="G100" s="73" t="s">
        <v>265</v>
      </c>
      <c r="H100" s="59">
        <v>75563.9</v>
      </c>
      <c r="I100" s="59">
        <v>75563.881</v>
      </c>
      <c r="J100" s="39">
        <f>'в тыс. руб.'!G174</f>
        <v>75563.9</v>
      </c>
      <c r="K100" s="44">
        <f t="shared" si="7"/>
        <v>0.01900000000023283</v>
      </c>
      <c r="L100" s="44"/>
      <c r="M100" s="59">
        <v>77513.1</v>
      </c>
      <c r="N100" s="39">
        <v>77513.1</v>
      </c>
      <c r="O100" s="59">
        <v>77849</v>
      </c>
      <c r="P100" s="39">
        <v>77849</v>
      </c>
      <c r="Q100" s="45">
        <v>230926</v>
      </c>
      <c r="R100" s="28">
        <f t="shared" si="5"/>
        <v>230926</v>
      </c>
      <c r="S100" s="40" t="s">
        <v>266</v>
      </c>
      <c r="T100" s="92"/>
    </row>
    <row r="101" spans="1:20" s="43" customFormat="1" ht="59.25" customHeight="1" outlineLevel="2">
      <c r="A101" s="24"/>
      <c r="B101" s="29" t="s">
        <v>267</v>
      </c>
      <c r="C101" s="29" t="s">
        <v>43</v>
      </c>
      <c r="D101" s="38"/>
      <c r="E101" s="35"/>
      <c r="F101" s="73"/>
      <c r="G101" s="73"/>
      <c r="H101" s="59"/>
      <c r="I101" s="59"/>
      <c r="J101" s="39"/>
      <c r="K101" s="44">
        <f t="shared" si="7"/>
        <v>0</v>
      </c>
      <c r="L101" s="44"/>
      <c r="M101" s="59"/>
      <c r="N101" s="39">
        <f>M101</f>
        <v>0</v>
      </c>
      <c r="O101" s="59"/>
      <c r="P101" s="39">
        <f>O101</f>
        <v>0</v>
      </c>
      <c r="Q101" s="45"/>
      <c r="R101" s="28">
        <f t="shared" si="5"/>
        <v>0</v>
      </c>
      <c r="S101" s="40" t="s">
        <v>268</v>
      </c>
      <c r="T101" s="92"/>
    </row>
    <row r="102" spans="1:20" s="43" customFormat="1" ht="59.25" customHeight="1" outlineLevel="2">
      <c r="A102" s="24"/>
      <c r="B102" s="29" t="s">
        <v>269</v>
      </c>
      <c r="C102" s="29" t="s">
        <v>43</v>
      </c>
      <c r="D102" s="38">
        <v>854</v>
      </c>
      <c r="E102" s="35" t="s">
        <v>107</v>
      </c>
      <c r="F102" s="35" t="s">
        <v>270</v>
      </c>
      <c r="G102" s="24" t="s">
        <v>265</v>
      </c>
      <c r="H102" s="59">
        <v>3020.8</v>
      </c>
      <c r="I102" s="45">
        <v>3030</v>
      </c>
      <c r="J102" s="39">
        <f>'в тыс. руб.'!G180</f>
        <v>3030</v>
      </c>
      <c r="K102" s="44">
        <f t="shared" si="7"/>
        <v>0</v>
      </c>
      <c r="L102" s="44"/>
      <c r="M102" s="59">
        <v>3020.8</v>
      </c>
      <c r="N102" s="28">
        <v>3130.6</v>
      </c>
      <c r="O102" s="59">
        <v>3020.8</v>
      </c>
      <c r="P102" s="28">
        <v>3130.6</v>
      </c>
      <c r="Q102" s="45">
        <v>9062.400000000001</v>
      </c>
      <c r="R102" s="28">
        <f t="shared" si="5"/>
        <v>9291.2</v>
      </c>
      <c r="S102" s="40" t="s">
        <v>271</v>
      </c>
      <c r="T102" s="92"/>
    </row>
    <row r="103" spans="1:20" s="43" customFormat="1" ht="60" customHeight="1" outlineLevel="2">
      <c r="A103" s="24"/>
      <c r="B103" s="29" t="s">
        <v>272</v>
      </c>
      <c r="C103" s="29" t="s">
        <v>43</v>
      </c>
      <c r="D103" s="38">
        <v>854</v>
      </c>
      <c r="E103" s="35" t="s">
        <v>107</v>
      </c>
      <c r="F103" s="35" t="s">
        <v>273</v>
      </c>
      <c r="G103" s="24" t="s">
        <v>146</v>
      </c>
      <c r="H103" s="59"/>
      <c r="I103" s="45"/>
      <c r="J103" s="39">
        <f>'в тыс. руб.'!G185</f>
        <v>23648</v>
      </c>
      <c r="K103" s="44">
        <f t="shared" si="7"/>
        <v>23648</v>
      </c>
      <c r="L103" s="44"/>
      <c r="M103" s="59"/>
      <c r="N103" s="28">
        <v>0</v>
      </c>
      <c r="O103" s="59"/>
      <c r="P103" s="28">
        <v>0</v>
      </c>
      <c r="Q103" s="45"/>
      <c r="R103" s="28">
        <f t="shared" si="5"/>
        <v>23648</v>
      </c>
      <c r="S103" s="40" t="s">
        <v>274</v>
      </c>
      <c r="T103" s="92"/>
    </row>
    <row r="104" spans="1:18" ht="37.5" outlineLevel="2">
      <c r="A104" s="24" t="s">
        <v>275</v>
      </c>
      <c r="B104" s="29" t="s">
        <v>276</v>
      </c>
      <c r="C104" s="29" t="s">
        <v>25</v>
      </c>
      <c r="D104" s="35"/>
      <c r="E104" s="35"/>
      <c r="F104" s="24"/>
      <c r="G104" s="24"/>
      <c r="H104" s="44"/>
      <c r="I104" s="44"/>
      <c r="J104" s="27"/>
      <c r="K104" s="44">
        <f t="shared" si="7"/>
        <v>0</v>
      </c>
      <c r="L104" s="44"/>
      <c r="M104" s="44"/>
      <c r="N104" s="27"/>
      <c r="O104" s="44"/>
      <c r="P104" s="27"/>
      <c r="Q104" s="45"/>
      <c r="R104" s="28">
        <f>J104+N104+P104</f>
        <v>0</v>
      </c>
    </row>
    <row r="105" spans="1:51" s="43" customFormat="1" ht="75" outlineLevel="2">
      <c r="A105" s="24" t="s">
        <v>277</v>
      </c>
      <c r="B105" s="29" t="s">
        <v>278</v>
      </c>
      <c r="C105" s="29" t="s">
        <v>43</v>
      </c>
      <c r="D105" s="38">
        <v>854</v>
      </c>
      <c r="E105" s="35"/>
      <c r="F105" s="73"/>
      <c r="G105" s="73"/>
      <c r="H105" s="59">
        <v>0</v>
      </c>
      <c r="I105" s="59"/>
      <c r="J105" s="39"/>
      <c r="K105" s="44">
        <f t="shared" si="7"/>
        <v>0</v>
      </c>
      <c r="L105" s="44"/>
      <c r="M105" s="59">
        <v>0</v>
      </c>
      <c r="N105" s="39"/>
      <c r="O105" s="59">
        <v>0</v>
      </c>
      <c r="P105" s="39"/>
      <c r="Q105" s="45"/>
      <c r="R105" s="28">
        <f>J105+N105+P105</f>
        <v>0</v>
      </c>
      <c r="S105" s="68" t="s">
        <v>279</v>
      </c>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row>
    <row r="106" ht="20.25">
      <c r="R106" s="93" t="s">
        <v>280</v>
      </c>
    </row>
    <row r="107" spans="10:18" ht="18.75">
      <c r="J107" s="94">
        <f>J7</f>
        <v>11775674.4</v>
      </c>
      <c r="K107" s="95">
        <f aca="true" t="shared" si="8" ref="K107:Q107">K7</f>
        <v>1938910.063000001</v>
      </c>
      <c r="L107" s="95">
        <f t="shared" si="8"/>
        <v>-0.04260999999928572</v>
      </c>
      <c r="M107" s="95">
        <f t="shared" si="8"/>
        <v>11394693.800000003</v>
      </c>
      <c r="N107" s="94">
        <f t="shared" si="8"/>
        <v>10854365.6</v>
      </c>
      <c r="O107" s="95">
        <f t="shared" si="8"/>
        <v>12395348.500000002</v>
      </c>
      <c r="P107" s="94">
        <f t="shared" si="8"/>
        <v>11878366.4</v>
      </c>
      <c r="Q107" s="95">
        <f t="shared" si="8"/>
        <v>34208981.400000006</v>
      </c>
      <c r="R107" s="94"/>
    </row>
    <row r="108" spans="10:18" ht="19.5">
      <c r="J108" s="96">
        <f>'в тыс. руб.'!G13</f>
        <v>11775674.4</v>
      </c>
      <c r="K108" s="97">
        <f>'в тыс. руб.'!H13</f>
        <v>10854365.6</v>
      </c>
      <c r="L108" s="97">
        <f>'в тыс. руб.'!I13</f>
        <v>11878366.4</v>
      </c>
      <c r="M108" s="97">
        <f>'в тыс. руб.'!J13</f>
        <v>0</v>
      </c>
      <c r="N108" s="96">
        <f>'в тыс. руб.'!H13</f>
        <v>10854365.6</v>
      </c>
      <c r="O108" s="97">
        <f>'в тыс. руб.'!L13</f>
        <v>0</v>
      </c>
      <c r="P108" s="96">
        <f>'в тыс. руб.'!I13</f>
        <v>11878366.4</v>
      </c>
      <c r="Q108" s="97">
        <f>'в тыс. руб.'!N13</f>
        <v>0</v>
      </c>
      <c r="R108" s="96"/>
    </row>
    <row r="109" spans="2:18" ht="19.5">
      <c r="B109" s="98" t="s">
        <v>22</v>
      </c>
      <c r="J109" s="99">
        <f>J107-J108</f>
        <v>0</v>
      </c>
      <c r="K109" s="100">
        <f aca="true" t="shared" si="9" ref="K109:Q109">K107-K108</f>
        <v>-8915455.536999999</v>
      </c>
      <c r="L109" s="100">
        <f t="shared" si="9"/>
        <v>-11878366.442610001</v>
      </c>
      <c r="M109" s="100">
        <f t="shared" si="9"/>
        <v>11394693.800000003</v>
      </c>
      <c r="N109" s="101">
        <f t="shared" si="9"/>
        <v>0</v>
      </c>
      <c r="O109" s="100">
        <f t="shared" si="9"/>
        <v>12395348.500000002</v>
      </c>
      <c r="P109" s="102">
        <f t="shared" si="9"/>
        <v>0</v>
      </c>
      <c r="Q109" s="103">
        <f t="shared" si="9"/>
        <v>34208981.400000006</v>
      </c>
      <c r="R109" s="104"/>
    </row>
  </sheetData>
  <sheetProtection selectLockedCells="1" selectUnlockedCells="1"/>
  <autoFilter ref="A12:AY109"/>
  <mergeCells count="28">
    <mergeCell ref="N1:R1"/>
    <mergeCell ref="A3:R3"/>
    <mergeCell ref="A4:A5"/>
    <mergeCell ref="B4:B5"/>
    <mergeCell ref="C4:C5"/>
    <mergeCell ref="D4:G4"/>
    <mergeCell ref="H4:R4"/>
    <mergeCell ref="A6:A8"/>
    <mergeCell ref="B6:B8"/>
    <mergeCell ref="A9:A11"/>
    <mergeCell ref="B9:B11"/>
    <mergeCell ref="A13:A14"/>
    <mergeCell ref="A16:A18"/>
    <mergeCell ref="A20:A25"/>
    <mergeCell ref="A27:A28"/>
    <mergeCell ref="A30:A36"/>
    <mergeCell ref="A39:A41"/>
    <mergeCell ref="A43:A46"/>
    <mergeCell ref="A48:A52"/>
    <mergeCell ref="A54:A56"/>
    <mergeCell ref="A59:A61"/>
    <mergeCell ref="A63:A68"/>
    <mergeCell ref="A71:A75"/>
    <mergeCell ref="A77:A80"/>
    <mergeCell ref="A82:A83"/>
    <mergeCell ref="A86:A91"/>
    <mergeCell ref="A93:A97"/>
    <mergeCell ref="A100:A103"/>
  </mergeCells>
  <printOptions/>
  <pageMargins left="0.4097222222222222" right="0.25972222222222224" top="0.4798611111111111" bottom="0.4" header="0.5118055555555555" footer="0.5118055555555555"/>
  <pageSetup fitToHeight="0" fitToWidth="1" horizontalDpi="300" verticalDpi="300" orientation="landscape" paperSize="9"/>
  <rowBreaks count="2" manualBreakCount="2">
    <brk id="13" max="255" man="1"/>
    <brk id="92" max="255" man="1"/>
  </rowBreaks>
</worksheet>
</file>

<file path=xl/worksheets/sheet2.xml><?xml version="1.0" encoding="utf-8"?>
<worksheet xmlns="http://schemas.openxmlformats.org/spreadsheetml/2006/main" xmlns:r="http://schemas.openxmlformats.org/officeDocument/2006/relationships">
  <dimension ref="A1:J281"/>
  <sheetViews>
    <sheetView tabSelected="1" view="pageBreakPreview" zoomScale="70" zoomScaleSheetLayoutView="70" workbookViewId="0" topLeftCell="A1">
      <selection activeCell="E7" sqref="E7"/>
    </sheetView>
  </sheetViews>
  <sheetFormatPr defaultColWidth="9.140625" defaultRowHeight="15"/>
  <cols>
    <col min="1" max="1" width="22.00390625" style="105" customWidth="1"/>
    <col min="2" max="2" width="47.7109375" style="105" customWidth="1"/>
    <col min="3" max="3" width="31.00390625" style="105" customWidth="1"/>
    <col min="4" max="4" width="19.7109375" style="105" customWidth="1"/>
    <col min="5" max="6" width="21.00390625" style="105" customWidth="1"/>
    <col min="7" max="7" width="20.7109375" style="105" customWidth="1"/>
    <col min="8" max="10" width="21.57421875" style="105" customWidth="1"/>
    <col min="11" max="16384" width="9.140625" style="105" customWidth="1"/>
  </cols>
  <sheetData>
    <row r="1" spans="4:6" ht="15" customHeight="1">
      <c r="D1" s="106"/>
      <c r="E1" s="106"/>
      <c r="F1" s="106"/>
    </row>
    <row r="2" spans="5:6" ht="20.25">
      <c r="E2" s="93"/>
      <c r="F2" s="107" t="s">
        <v>281</v>
      </c>
    </row>
    <row r="3" spans="1:6" ht="60" customHeight="1">
      <c r="A3" s="108" t="s">
        <v>282</v>
      </c>
      <c r="B3" s="108"/>
      <c r="C3" s="108"/>
      <c r="D3" s="108"/>
      <c r="E3" s="108"/>
      <c r="F3" s="108"/>
    </row>
    <row r="4" ht="15.75">
      <c r="A4" s="109"/>
    </row>
    <row r="5" spans="1:6" ht="15.75" customHeight="1">
      <c r="A5" s="110" t="s">
        <v>2</v>
      </c>
      <c r="B5" s="110" t="s">
        <v>283</v>
      </c>
      <c r="C5" s="110" t="s">
        <v>284</v>
      </c>
      <c r="D5" s="110" t="s">
        <v>285</v>
      </c>
      <c r="E5" s="110"/>
      <c r="F5" s="110"/>
    </row>
    <row r="6" spans="1:6" ht="95.25" customHeight="1">
      <c r="A6" s="110"/>
      <c r="B6" s="110"/>
      <c r="C6" s="110"/>
      <c r="D6" s="110" t="s">
        <v>13</v>
      </c>
      <c r="E6" s="110" t="s">
        <v>17</v>
      </c>
      <c r="F6" s="110" t="s">
        <v>286</v>
      </c>
    </row>
    <row r="7" spans="1:6" ht="15.75">
      <c r="A7" s="110">
        <v>1</v>
      </c>
      <c r="B7" s="110">
        <v>2</v>
      </c>
      <c r="C7" s="110">
        <v>3</v>
      </c>
      <c r="D7" s="110">
        <v>4</v>
      </c>
      <c r="E7" s="110">
        <v>5</v>
      </c>
      <c r="F7" s="110">
        <v>6</v>
      </c>
    </row>
    <row r="8" spans="1:8" s="117" customFormat="1" ht="15.75" customHeight="1">
      <c r="A8" s="111" t="s">
        <v>23</v>
      </c>
      <c r="B8" s="112" t="s">
        <v>287</v>
      </c>
      <c r="C8" s="113" t="s">
        <v>25</v>
      </c>
      <c r="D8" s="114">
        <f>D9+D12</f>
        <v>20646761.6</v>
      </c>
      <c r="E8" s="114">
        <f>E9+E12</f>
        <v>16764670.6</v>
      </c>
      <c r="F8" s="114">
        <f>F9+F12</f>
        <v>17396541.4</v>
      </c>
      <c r="G8" s="115">
        <f aca="true" t="shared" si="0" ref="G8:G21">D8+E8+F8</f>
        <v>54807973.6</v>
      </c>
      <c r="H8" s="116"/>
    </row>
    <row r="9" spans="1:7" s="117" customFormat="1" ht="31.5">
      <c r="A9" s="111"/>
      <c r="B9" s="112"/>
      <c r="C9" s="113" t="s">
        <v>288</v>
      </c>
      <c r="D9" s="118">
        <f>D16+D100+D156+D205+D226+D254</f>
        <v>13405054.700000001</v>
      </c>
      <c r="E9" s="118">
        <f>E16+E100+E156+E205+E226+E254</f>
        <v>11587365.6</v>
      </c>
      <c r="F9" s="118">
        <f>F16+F100+F156+F205+F226+F254</f>
        <v>12611366.4</v>
      </c>
      <c r="G9" s="115">
        <f t="shared" si="0"/>
        <v>37603786.7</v>
      </c>
    </row>
    <row r="10" spans="1:7" s="117" customFormat="1" ht="31.5">
      <c r="A10" s="111"/>
      <c r="B10" s="112"/>
      <c r="C10" s="113" t="s">
        <v>289</v>
      </c>
      <c r="D10" s="118">
        <f>D17+D101+D157+D206+D255</f>
        <v>944327</v>
      </c>
      <c r="E10" s="118">
        <f>E17+E101+E157+E206+E255</f>
        <v>3130.6</v>
      </c>
      <c r="F10" s="118">
        <f>F17+F101+F157+F206+F255</f>
        <v>3130.6</v>
      </c>
      <c r="G10" s="115">
        <f t="shared" si="0"/>
        <v>950588.2</v>
      </c>
    </row>
    <row r="11" spans="1:7" s="117" customFormat="1" ht="15.75">
      <c r="A11" s="111"/>
      <c r="B11" s="112"/>
      <c r="C11" s="113" t="s">
        <v>290</v>
      </c>
      <c r="D11" s="118">
        <v>0</v>
      </c>
      <c r="E11" s="118">
        <v>0</v>
      </c>
      <c r="F11" s="118">
        <v>0</v>
      </c>
      <c r="G11" s="115">
        <f t="shared" si="0"/>
        <v>0</v>
      </c>
    </row>
    <row r="12" spans="1:10" s="117" customFormat="1" ht="31.5">
      <c r="A12" s="111"/>
      <c r="B12" s="112"/>
      <c r="C12" s="119" t="s">
        <v>291</v>
      </c>
      <c r="D12" s="118">
        <f>D19</f>
        <v>7241706.9</v>
      </c>
      <c r="E12" s="118">
        <f>E19</f>
        <v>5177305</v>
      </c>
      <c r="F12" s="118">
        <f>F19</f>
        <v>4785175</v>
      </c>
      <c r="G12" s="115">
        <f t="shared" si="0"/>
        <v>17204186.9</v>
      </c>
      <c r="H12" s="115"/>
      <c r="I12" s="115"/>
      <c r="J12" s="115"/>
    </row>
    <row r="13" spans="1:10" s="117" customFormat="1" ht="15.75">
      <c r="A13" s="111"/>
      <c r="B13" s="112"/>
      <c r="C13" s="113" t="s">
        <v>292</v>
      </c>
      <c r="D13" s="118">
        <v>0</v>
      </c>
      <c r="E13" s="118">
        <v>0</v>
      </c>
      <c r="F13" s="118">
        <v>0</v>
      </c>
      <c r="G13" s="115">
        <f t="shared" si="0"/>
        <v>0</v>
      </c>
      <c r="H13" s="115"/>
      <c r="I13" s="115"/>
      <c r="J13" s="115"/>
    </row>
    <row r="14" spans="1:10" s="117" customFormat="1" ht="15.75">
      <c r="A14" s="111"/>
      <c r="B14" s="112"/>
      <c r="C14" s="113" t="s">
        <v>293</v>
      </c>
      <c r="D14" s="118">
        <v>0</v>
      </c>
      <c r="E14" s="118">
        <v>0</v>
      </c>
      <c r="F14" s="118">
        <v>0</v>
      </c>
      <c r="G14" s="115">
        <f t="shared" si="0"/>
        <v>0</v>
      </c>
      <c r="H14" s="115"/>
      <c r="I14" s="115"/>
      <c r="J14" s="115"/>
    </row>
    <row r="15" spans="1:10" s="123" customFormat="1" ht="15.75" customHeight="1">
      <c r="A15" s="111" t="s">
        <v>29</v>
      </c>
      <c r="B15" s="111" t="s">
        <v>30</v>
      </c>
      <c r="C15" s="120" t="s">
        <v>25</v>
      </c>
      <c r="D15" s="121">
        <f>D16+D19</f>
        <v>17915494</v>
      </c>
      <c r="E15" s="121">
        <f>E16+E19</f>
        <v>14792533</v>
      </c>
      <c r="F15" s="121">
        <f>F16+F19</f>
        <v>15394295.3</v>
      </c>
      <c r="G15" s="122">
        <f t="shared" si="0"/>
        <v>48102322.3</v>
      </c>
      <c r="H15" s="122"/>
      <c r="I15" s="122"/>
      <c r="J15" s="122"/>
    </row>
    <row r="16" spans="1:8" s="125" customFormat="1" ht="31.5">
      <c r="A16" s="111"/>
      <c r="B16" s="111"/>
      <c r="C16" s="113" t="s">
        <v>288</v>
      </c>
      <c r="D16" s="124">
        <f>'ТАБЛИЦА 6'!J9</f>
        <v>10673787.1</v>
      </c>
      <c r="E16" s="124">
        <f>'ТАБЛИЦА 6'!N9</f>
        <v>9615228</v>
      </c>
      <c r="F16" s="124">
        <f>'ТАБЛИЦА 6'!P9</f>
        <v>10609120.3</v>
      </c>
      <c r="G16" s="122">
        <f t="shared" si="0"/>
        <v>30898135.400000002</v>
      </c>
      <c r="H16" s="122"/>
    </row>
    <row r="17" spans="1:8" s="125" customFormat="1" ht="31.5">
      <c r="A17" s="111"/>
      <c r="B17" s="111"/>
      <c r="C17" s="113" t="s">
        <v>289</v>
      </c>
      <c r="D17" s="126">
        <f>371785.5+79929.8</f>
        <v>451715.3</v>
      </c>
      <c r="E17" s="126">
        <v>0</v>
      </c>
      <c r="F17" s="126">
        <v>0</v>
      </c>
      <c r="G17" s="122">
        <f t="shared" si="0"/>
        <v>451715.3</v>
      </c>
      <c r="H17" s="127"/>
    </row>
    <row r="18" spans="1:7" s="125" customFormat="1" ht="15.75">
      <c r="A18" s="111"/>
      <c r="B18" s="111"/>
      <c r="C18" s="113" t="s">
        <v>290</v>
      </c>
      <c r="D18" s="126">
        <v>0</v>
      </c>
      <c r="E18" s="126">
        <v>0</v>
      </c>
      <c r="F18" s="126">
        <v>0</v>
      </c>
      <c r="G18" s="122">
        <f t="shared" si="0"/>
        <v>0</v>
      </c>
    </row>
    <row r="19" spans="1:7" s="125" customFormat="1" ht="31.5">
      <c r="A19" s="111"/>
      <c r="B19" s="111"/>
      <c r="C19" s="119" t="s">
        <v>291</v>
      </c>
      <c r="D19" s="118">
        <v>7241706.9</v>
      </c>
      <c r="E19" s="118">
        <v>5177305</v>
      </c>
      <c r="F19" s="118">
        <v>4785175</v>
      </c>
      <c r="G19" s="122">
        <f t="shared" si="0"/>
        <v>17204186.9</v>
      </c>
    </row>
    <row r="20" spans="1:7" s="125" customFormat="1" ht="15.75">
      <c r="A20" s="111"/>
      <c r="B20" s="111"/>
      <c r="C20" s="113" t="s">
        <v>292</v>
      </c>
      <c r="D20" s="118">
        <v>0</v>
      </c>
      <c r="E20" s="118">
        <v>0</v>
      </c>
      <c r="F20" s="118">
        <v>0</v>
      </c>
      <c r="G20" s="122">
        <f t="shared" si="0"/>
        <v>0</v>
      </c>
    </row>
    <row r="21" spans="1:7" s="125" customFormat="1" ht="15.75">
      <c r="A21" s="111"/>
      <c r="B21" s="111"/>
      <c r="C21" s="113" t="s">
        <v>293</v>
      </c>
      <c r="D21" s="118">
        <v>0</v>
      </c>
      <c r="E21" s="118">
        <v>0</v>
      </c>
      <c r="F21" s="118">
        <v>0</v>
      </c>
      <c r="G21" s="122">
        <f t="shared" si="0"/>
        <v>0</v>
      </c>
    </row>
    <row r="22" spans="1:10" s="130" customFormat="1" ht="15.75" customHeight="1">
      <c r="A22" s="128" t="s">
        <v>277</v>
      </c>
      <c r="B22" s="128" t="s">
        <v>294</v>
      </c>
      <c r="C22" s="120" t="s">
        <v>25</v>
      </c>
      <c r="D22" s="121">
        <f>D23+D26</f>
        <v>13237329.100000001</v>
      </c>
      <c r="E22" s="121">
        <f>E23+E26</f>
        <v>11912810</v>
      </c>
      <c r="F22" s="121">
        <f>F23+F26</f>
        <v>12445127</v>
      </c>
      <c r="G22" s="129">
        <f aca="true" t="shared" si="1" ref="G22:G28">D22+E22+F22</f>
        <v>37595266.1</v>
      </c>
      <c r="H22" s="129"/>
      <c r="I22" s="129"/>
      <c r="J22" s="129"/>
    </row>
    <row r="23" spans="1:8" s="131" customFormat="1" ht="31.5">
      <c r="A23" s="128"/>
      <c r="B23" s="128"/>
      <c r="C23" s="113" t="s">
        <v>288</v>
      </c>
      <c r="D23" s="124">
        <f>'ТАБЛИЦА 6'!J13</f>
        <v>5995622.2</v>
      </c>
      <c r="E23" s="124">
        <f>'ТАБЛИЦА 6'!N13</f>
        <v>6735505</v>
      </c>
      <c r="F23" s="124">
        <f>'ТАБЛИЦА 6'!P13</f>
        <v>7659952</v>
      </c>
      <c r="G23" s="129">
        <f t="shared" si="1"/>
        <v>20391079.2</v>
      </c>
      <c r="H23" s="129"/>
    </row>
    <row r="24" spans="1:8" s="131" customFormat="1" ht="31.5">
      <c r="A24" s="128"/>
      <c r="B24" s="128"/>
      <c r="C24" s="113" t="s">
        <v>289</v>
      </c>
      <c r="D24" s="126">
        <v>0</v>
      </c>
      <c r="E24" s="126">
        <v>0</v>
      </c>
      <c r="F24" s="126">
        <v>0</v>
      </c>
      <c r="G24" s="129">
        <f t="shared" si="1"/>
        <v>0</v>
      </c>
      <c r="H24" s="132"/>
    </row>
    <row r="25" spans="1:7" s="131" customFormat="1" ht="15.75">
      <c r="A25" s="128"/>
      <c r="B25" s="128"/>
      <c r="C25" s="113" t="s">
        <v>290</v>
      </c>
      <c r="D25" s="126">
        <v>0</v>
      </c>
      <c r="E25" s="126">
        <v>0</v>
      </c>
      <c r="F25" s="126">
        <v>0</v>
      </c>
      <c r="G25" s="129">
        <f t="shared" si="1"/>
        <v>0</v>
      </c>
    </row>
    <row r="26" spans="1:7" s="131" customFormat="1" ht="31.5">
      <c r="A26" s="128"/>
      <c r="B26" s="128"/>
      <c r="C26" s="119" t="s">
        <v>291</v>
      </c>
      <c r="D26" s="118">
        <f>D19</f>
        <v>7241706.9</v>
      </c>
      <c r="E26" s="118">
        <f>E19</f>
        <v>5177305</v>
      </c>
      <c r="F26" s="118">
        <f>F19</f>
        <v>4785175</v>
      </c>
      <c r="G26" s="129">
        <f t="shared" si="1"/>
        <v>17204186.9</v>
      </c>
    </row>
    <row r="27" spans="1:7" s="131" customFormat="1" ht="15.75">
      <c r="A27" s="128"/>
      <c r="B27" s="128"/>
      <c r="C27" s="113" t="s">
        <v>292</v>
      </c>
      <c r="D27" s="118">
        <v>0</v>
      </c>
      <c r="E27" s="118">
        <v>0</v>
      </c>
      <c r="F27" s="118">
        <v>0</v>
      </c>
      <c r="G27" s="129">
        <f t="shared" si="1"/>
        <v>0</v>
      </c>
    </row>
    <row r="28" spans="1:7" s="131" customFormat="1" ht="15.75">
      <c r="A28" s="128"/>
      <c r="B28" s="128"/>
      <c r="C28" s="113" t="s">
        <v>293</v>
      </c>
      <c r="D28" s="118">
        <v>0</v>
      </c>
      <c r="E28" s="118">
        <v>0</v>
      </c>
      <c r="F28" s="118">
        <v>0</v>
      </c>
      <c r="G28" s="129">
        <f t="shared" si="1"/>
        <v>0</v>
      </c>
    </row>
    <row r="29" spans="1:10" s="130" customFormat="1" ht="15.75" customHeight="1">
      <c r="A29" s="128" t="s">
        <v>277</v>
      </c>
      <c r="B29" s="128" t="s">
        <v>47</v>
      </c>
      <c r="C29" s="120" t="s">
        <v>25</v>
      </c>
      <c r="D29" s="121">
        <f>D30+D33</f>
        <v>129998.49999999999</v>
      </c>
      <c r="E29" s="121">
        <f>E30+E33</f>
        <v>114143.5</v>
      </c>
      <c r="F29" s="121">
        <f>F30+F33</f>
        <v>114197.6</v>
      </c>
      <c r="G29" s="129">
        <f aca="true" t="shared" si="2" ref="G29:G42">D29+E29+F29</f>
        <v>358339.6</v>
      </c>
      <c r="H29" s="129"/>
      <c r="I29" s="129"/>
      <c r="J29" s="129"/>
    </row>
    <row r="30" spans="1:8" s="131" customFormat="1" ht="31.5">
      <c r="A30" s="128"/>
      <c r="B30" s="128"/>
      <c r="C30" s="113" t="s">
        <v>288</v>
      </c>
      <c r="D30" s="124">
        <f>'ТАБЛИЦА 6'!J16</f>
        <v>129998.49999999999</v>
      </c>
      <c r="E30" s="124">
        <f>'ТАБЛИЦА 6'!N16</f>
        <v>114143.5</v>
      </c>
      <c r="F30" s="124">
        <f>'ТАБЛИЦА 6'!P16</f>
        <v>114197.6</v>
      </c>
      <c r="G30" s="129">
        <f t="shared" si="2"/>
        <v>358339.6</v>
      </c>
      <c r="H30" s="129"/>
    </row>
    <row r="31" spans="1:8" s="131" customFormat="1" ht="31.5">
      <c r="A31" s="128"/>
      <c r="B31" s="128"/>
      <c r="C31" s="113" t="s">
        <v>289</v>
      </c>
      <c r="D31" s="126">
        <v>0</v>
      </c>
      <c r="E31" s="126">
        <v>0</v>
      </c>
      <c r="F31" s="126">
        <v>0</v>
      </c>
      <c r="G31" s="129">
        <f t="shared" si="2"/>
        <v>0</v>
      </c>
      <c r="H31" s="132"/>
    </row>
    <row r="32" spans="1:7" s="131" customFormat="1" ht="15.75">
      <c r="A32" s="128"/>
      <c r="B32" s="128"/>
      <c r="C32" s="113" t="s">
        <v>290</v>
      </c>
      <c r="D32" s="126">
        <v>0</v>
      </c>
      <c r="E32" s="126">
        <v>0</v>
      </c>
      <c r="F32" s="126">
        <v>0</v>
      </c>
      <c r="G32" s="129">
        <f t="shared" si="2"/>
        <v>0</v>
      </c>
    </row>
    <row r="33" spans="1:7" s="131" customFormat="1" ht="31.5">
      <c r="A33" s="128"/>
      <c r="B33" s="128"/>
      <c r="C33" s="119" t="s">
        <v>291</v>
      </c>
      <c r="D33" s="118">
        <v>0</v>
      </c>
      <c r="E33" s="118">
        <v>0</v>
      </c>
      <c r="F33" s="118">
        <v>0</v>
      </c>
      <c r="G33" s="129">
        <f t="shared" si="2"/>
        <v>0</v>
      </c>
    </row>
    <row r="34" spans="1:7" s="131" customFormat="1" ht="15.75">
      <c r="A34" s="128"/>
      <c r="B34" s="128"/>
      <c r="C34" s="113" t="s">
        <v>292</v>
      </c>
      <c r="D34" s="118">
        <v>0</v>
      </c>
      <c r="E34" s="118">
        <v>0</v>
      </c>
      <c r="F34" s="118">
        <v>0</v>
      </c>
      <c r="G34" s="129">
        <f t="shared" si="2"/>
        <v>0</v>
      </c>
    </row>
    <row r="35" spans="1:7" s="131" customFormat="1" ht="15.75">
      <c r="A35" s="128"/>
      <c r="B35" s="128"/>
      <c r="C35" s="113" t="s">
        <v>293</v>
      </c>
      <c r="D35" s="118">
        <v>0</v>
      </c>
      <c r="E35" s="118">
        <v>0</v>
      </c>
      <c r="F35" s="118">
        <v>0</v>
      </c>
      <c r="G35" s="129">
        <f t="shared" si="2"/>
        <v>0</v>
      </c>
    </row>
    <row r="36" spans="1:10" s="130" customFormat="1" ht="15.75" customHeight="1">
      <c r="A36" s="128" t="s">
        <v>277</v>
      </c>
      <c r="B36" s="128" t="s">
        <v>53</v>
      </c>
      <c r="C36" s="120" t="s">
        <v>25</v>
      </c>
      <c r="D36" s="121">
        <f>D37+D40</f>
        <v>101833.6</v>
      </c>
      <c r="E36" s="121">
        <f>E37+E40</f>
        <v>107325.4</v>
      </c>
      <c r="F36" s="121">
        <f>F37+F40</f>
        <v>109257</v>
      </c>
      <c r="G36" s="129">
        <f t="shared" si="2"/>
        <v>318416</v>
      </c>
      <c r="H36" s="129"/>
      <c r="I36" s="129"/>
      <c r="J36" s="129"/>
    </row>
    <row r="37" spans="1:8" s="131" customFormat="1" ht="31.5">
      <c r="A37" s="128"/>
      <c r="B37" s="128"/>
      <c r="C37" s="113" t="s">
        <v>288</v>
      </c>
      <c r="D37" s="124">
        <f>'ТАБЛИЦА 6'!J18</f>
        <v>101833.6</v>
      </c>
      <c r="E37" s="124">
        <f>'ТАБЛИЦА 6'!N18</f>
        <v>107325.4</v>
      </c>
      <c r="F37" s="124">
        <f>'ТАБЛИЦА 6'!P18</f>
        <v>109257</v>
      </c>
      <c r="G37" s="129">
        <f t="shared" si="2"/>
        <v>318416</v>
      </c>
      <c r="H37" s="129"/>
    </row>
    <row r="38" spans="1:8" s="131" customFormat="1" ht="31.5">
      <c r="A38" s="128"/>
      <c r="B38" s="128"/>
      <c r="C38" s="113" t="s">
        <v>289</v>
      </c>
      <c r="D38" s="126">
        <v>0</v>
      </c>
      <c r="E38" s="126">
        <v>0</v>
      </c>
      <c r="F38" s="126">
        <v>0</v>
      </c>
      <c r="G38" s="129">
        <f t="shared" si="2"/>
        <v>0</v>
      </c>
      <c r="H38" s="132"/>
    </row>
    <row r="39" spans="1:7" s="131" customFormat="1" ht="15.75">
      <c r="A39" s="128"/>
      <c r="B39" s="128"/>
      <c r="C39" s="113" t="s">
        <v>290</v>
      </c>
      <c r="D39" s="126">
        <v>0</v>
      </c>
      <c r="E39" s="126">
        <v>0</v>
      </c>
      <c r="F39" s="126">
        <v>0</v>
      </c>
      <c r="G39" s="129">
        <f t="shared" si="2"/>
        <v>0</v>
      </c>
    </row>
    <row r="40" spans="1:7" s="131" customFormat="1" ht="31.5">
      <c r="A40" s="128"/>
      <c r="B40" s="128"/>
      <c r="C40" s="119" t="s">
        <v>291</v>
      </c>
      <c r="D40" s="118">
        <v>0</v>
      </c>
      <c r="E40" s="118">
        <v>0</v>
      </c>
      <c r="F40" s="118">
        <v>0</v>
      </c>
      <c r="G40" s="129">
        <f t="shared" si="2"/>
        <v>0</v>
      </c>
    </row>
    <row r="41" spans="1:7" s="131" customFormat="1" ht="15.75">
      <c r="A41" s="128"/>
      <c r="B41" s="128"/>
      <c r="C41" s="113" t="s">
        <v>292</v>
      </c>
      <c r="D41" s="118">
        <v>0</v>
      </c>
      <c r="E41" s="118">
        <v>0</v>
      </c>
      <c r="F41" s="118">
        <v>0</v>
      </c>
      <c r="G41" s="129">
        <f t="shared" si="2"/>
        <v>0</v>
      </c>
    </row>
    <row r="42" spans="1:7" s="131" customFormat="1" ht="15.75">
      <c r="A42" s="128"/>
      <c r="B42" s="128"/>
      <c r="C42" s="113" t="s">
        <v>293</v>
      </c>
      <c r="D42" s="118">
        <v>0</v>
      </c>
      <c r="E42" s="118">
        <v>0</v>
      </c>
      <c r="F42" s="118">
        <v>0</v>
      </c>
      <c r="G42" s="129">
        <f t="shared" si="2"/>
        <v>0</v>
      </c>
    </row>
    <row r="43" spans="1:10" s="130" customFormat="1" ht="15.75" customHeight="1">
      <c r="A43" s="128" t="s">
        <v>277</v>
      </c>
      <c r="B43" s="128" t="s">
        <v>59</v>
      </c>
      <c r="C43" s="120" t="s">
        <v>25</v>
      </c>
      <c r="D43" s="121">
        <f>D44+D47</f>
        <v>790816.9</v>
      </c>
      <c r="E43" s="121">
        <f>E44+E47</f>
        <v>775706.3</v>
      </c>
      <c r="F43" s="121">
        <f>F44+F47</f>
        <v>785311.1</v>
      </c>
      <c r="G43" s="129">
        <f aca="true" t="shared" si="3" ref="G43:G70">D43+E43+F43</f>
        <v>2351834.3000000003</v>
      </c>
      <c r="H43" s="129"/>
      <c r="I43" s="129"/>
      <c r="J43" s="129"/>
    </row>
    <row r="44" spans="1:8" s="131" customFormat="1" ht="31.5">
      <c r="A44" s="128"/>
      <c r="B44" s="128"/>
      <c r="C44" s="113" t="s">
        <v>288</v>
      </c>
      <c r="D44" s="124">
        <f>'ТАБЛИЦА 6'!J20</f>
        <v>790816.9</v>
      </c>
      <c r="E44" s="124">
        <f>'ТАБЛИЦА 6'!N20</f>
        <v>775706.3</v>
      </c>
      <c r="F44" s="124">
        <f>'ТАБЛИЦА 6'!P20</f>
        <v>785311.1</v>
      </c>
      <c r="G44" s="129">
        <f t="shared" si="3"/>
        <v>2351834.3000000003</v>
      </c>
      <c r="H44" s="129"/>
    </row>
    <row r="45" spans="1:8" s="131" customFormat="1" ht="31.5">
      <c r="A45" s="128"/>
      <c r="B45" s="128"/>
      <c r="C45" s="113" t="s">
        <v>289</v>
      </c>
      <c r="D45" s="126">
        <v>0</v>
      </c>
      <c r="E45" s="126">
        <v>0</v>
      </c>
      <c r="F45" s="126">
        <v>0</v>
      </c>
      <c r="G45" s="129">
        <f t="shared" si="3"/>
        <v>0</v>
      </c>
      <c r="H45" s="132"/>
    </row>
    <row r="46" spans="1:7" s="131" customFormat="1" ht="15.75">
      <c r="A46" s="128"/>
      <c r="B46" s="128"/>
      <c r="C46" s="113" t="s">
        <v>290</v>
      </c>
      <c r="D46" s="126">
        <v>0</v>
      </c>
      <c r="E46" s="126">
        <v>0</v>
      </c>
      <c r="F46" s="126">
        <v>0</v>
      </c>
      <c r="G46" s="129">
        <f t="shared" si="3"/>
        <v>0</v>
      </c>
    </row>
    <row r="47" spans="1:7" s="131" customFormat="1" ht="31.5">
      <c r="A47" s="128"/>
      <c r="B47" s="128"/>
      <c r="C47" s="119" t="s">
        <v>291</v>
      </c>
      <c r="D47" s="118">
        <v>0</v>
      </c>
      <c r="E47" s="118">
        <v>0</v>
      </c>
      <c r="F47" s="118">
        <v>0</v>
      </c>
      <c r="G47" s="129">
        <f t="shared" si="3"/>
        <v>0</v>
      </c>
    </row>
    <row r="48" spans="1:7" s="131" customFormat="1" ht="15.75">
      <c r="A48" s="128"/>
      <c r="B48" s="128"/>
      <c r="C48" s="113" t="s">
        <v>292</v>
      </c>
      <c r="D48" s="118">
        <v>0</v>
      </c>
      <c r="E48" s="118">
        <v>0</v>
      </c>
      <c r="F48" s="118">
        <v>0</v>
      </c>
      <c r="G48" s="129">
        <f t="shared" si="3"/>
        <v>0</v>
      </c>
    </row>
    <row r="49" spans="1:7" s="131" customFormat="1" ht="15.75">
      <c r="A49" s="128"/>
      <c r="B49" s="128"/>
      <c r="C49" s="113" t="s">
        <v>293</v>
      </c>
      <c r="D49" s="118">
        <v>0</v>
      </c>
      <c r="E49" s="118">
        <v>0</v>
      </c>
      <c r="F49" s="118">
        <v>0</v>
      </c>
      <c r="G49" s="129">
        <f t="shared" si="3"/>
        <v>0</v>
      </c>
    </row>
    <row r="50" spans="1:10" s="130" customFormat="1" ht="15.75" customHeight="1">
      <c r="A50" s="128" t="s">
        <v>277</v>
      </c>
      <c r="B50" s="128" t="s">
        <v>295</v>
      </c>
      <c r="C50" s="120" t="s">
        <v>25</v>
      </c>
      <c r="D50" s="121">
        <f>D51+D54</f>
        <v>437810.5</v>
      </c>
      <c r="E50" s="121">
        <f>E51+E54</f>
        <v>393724.3</v>
      </c>
      <c r="F50" s="121">
        <f>F51+F54</f>
        <v>421457.5</v>
      </c>
      <c r="G50" s="129">
        <f t="shared" si="3"/>
        <v>1252992.3</v>
      </c>
      <c r="H50" s="129"/>
      <c r="I50" s="129"/>
      <c r="J50" s="129"/>
    </row>
    <row r="51" spans="1:8" s="131" customFormat="1" ht="31.5">
      <c r="A51" s="128"/>
      <c r="B51" s="128"/>
      <c r="C51" s="113" t="s">
        <v>288</v>
      </c>
      <c r="D51" s="124">
        <f>'ТАБЛИЦА 6'!J21</f>
        <v>437810.5</v>
      </c>
      <c r="E51" s="124">
        <f>'ТАБЛИЦА 6'!N21</f>
        <v>393724.3</v>
      </c>
      <c r="F51" s="124">
        <f>'ТАБЛИЦА 6'!P21</f>
        <v>421457.5</v>
      </c>
      <c r="G51" s="129">
        <f t="shared" si="3"/>
        <v>1252992.3</v>
      </c>
      <c r="H51" s="129"/>
    </row>
    <row r="52" spans="1:8" s="131" customFormat="1" ht="31.5">
      <c r="A52" s="128"/>
      <c r="B52" s="128"/>
      <c r="C52" s="113" t="s">
        <v>289</v>
      </c>
      <c r="D52" s="126">
        <v>0</v>
      </c>
      <c r="E52" s="126">
        <v>0</v>
      </c>
      <c r="F52" s="126">
        <v>0</v>
      </c>
      <c r="G52" s="129">
        <f t="shared" si="3"/>
        <v>0</v>
      </c>
      <c r="H52" s="132"/>
    </row>
    <row r="53" spans="1:7" s="131" customFormat="1" ht="15.75">
      <c r="A53" s="128"/>
      <c r="B53" s="128"/>
      <c r="C53" s="113" t="s">
        <v>290</v>
      </c>
      <c r="D53" s="126">
        <v>0</v>
      </c>
      <c r="E53" s="126">
        <v>0</v>
      </c>
      <c r="F53" s="126">
        <v>0</v>
      </c>
      <c r="G53" s="129">
        <f t="shared" si="3"/>
        <v>0</v>
      </c>
    </row>
    <row r="54" spans="1:7" s="131" customFormat="1" ht="31.5">
      <c r="A54" s="128"/>
      <c r="B54" s="128"/>
      <c r="C54" s="119" t="s">
        <v>291</v>
      </c>
      <c r="D54" s="118">
        <v>0</v>
      </c>
      <c r="E54" s="118">
        <v>0</v>
      </c>
      <c r="F54" s="118">
        <v>0</v>
      </c>
      <c r="G54" s="129">
        <f t="shared" si="3"/>
        <v>0</v>
      </c>
    </row>
    <row r="55" spans="1:7" s="131" customFormat="1" ht="15.75">
      <c r="A55" s="128"/>
      <c r="B55" s="128"/>
      <c r="C55" s="113" t="s">
        <v>292</v>
      </c>
      <c r="D55" s="118">
        <v>0</v>
      </c>
      <c r="E55" s="118">
        <v>0</v>
      </c>
      <c r="F55" s="118">
        <v>0</v>
      </c>
      <c r="G55" s="129">
        <f t="shared" si="3"/>
        <v>0</v>
      </c>
    </row>
    <row r="56" spans="1:7" s="131" customFormat="1" ht="15.75">
      <c r="A56" s="128"/>
      <c r="B56" s="128"/>
      <c r="C56" s="113" t="s">
        <v>293</v>
      </c>
      <c r="D56" s="118">
        <v>0</v>
      </c>
      <c r="E56" s="118">
        <v>0</v>
      </c>
      <c r="F56" s="118">
        <v>0</v>
      </c>
      <c r="G56" s="129">
        <f t="shared" si="3"/>
        <v>0</v>
      </c>
    </row>
    <row r="57" spans="1:10" s="130" customFormat="1" ht="15.75" customHeight="1">
      <c r="A57" s="128" t="s">
        <v>277</v>
      </c>
      <c r="B57" s="128" t="s">
        <v>70</v>
      </c>
      <c r="C57" s="120" t="s">
        <v>25</v>
      </c>
      <c r="D57" s="121">
        <f>D58+D61</f>
        <v>1629380.3</v>
      </c>
      <c r="E57" s="121">
        <f>E58+E61</f>
        <v>733000</v>
      </c>
      <c r="F57" s="121">
        <f>F58+F61</f>
        <v>733000</v>
      </c>
      <c r="G57" s="129">
        <f t="shared" si="3"/>
        <v>3095380.3</v>
      </c>
      <c r="H57" s="129"/>
      <c r="I57" s="129"/>
      <c r="J57" s="129"/>
    </row>
    <row r="58" spans="1:8" s="131" customFormat="1" ht="31.5">
      <c r="A58" s="128"/>
      <c r="B58" s="128"/>
      <c r="C58" s="113" t="s">
        <v>288</v>
      </c>
      <c r="D58" s="124">
        <f>'ТАБЛИЦА 6'!J22</f>
        <v>1629380.3</v>
      </c>
      <c r="E58" s="124">
        <f>'ТАБЛИЦА 6'!N22</f>
        <v>733000</v>
      </c>
      <c r="F58" s="124">
        <f>'ТАБЛИЦА 6'!P22</f>
        <v>733000</v>
      </c>
      <c r="G58" s="129">
        <f t="shared" si="3"/>
        <v>3095380.3</v>
      </c>
      <c r="H58" s="129"/>
    </row>
    <row r="59" spans="1:8" s="131" customFormat="1" ht="31.5">
      <c r="A59" s="128"/>
      <c r="B59" s="128"/>
      <c r="C59" s="113" t="s">
        <v>289</v>
      </c>
      <c r="D59" s="126">
        <v>0</v>
      </c>
      <c r="E59" s="126">
        <v>0</v>
      </c>
      <c r="F59" s="126">
        <v>0</v>
      </c>
      <c r="G59" s="129">
        <f t="shared" si="3"/>
        <v>0</v>
      </c>
      <c r="H59" s="132"/>
    </row>
    <row r="60" spans="1:7" s="131" customFormat="1" ht="15.75">
      <c r="A60" s="128"/>
      <c r="B60" s="128"/>
      <c r="C60" s="113" t="s">
        <v>290</v>
      </c>
      <c r="D60" s="126">
        <v>0</v>
      </c>
      <c r="E60" s="126">
        <v>0</v>
      </c>
      <c r="F60" s="126">
        <v>0</v>
      </c>
      <c r="G60" s="129">
        <f t="shared" si="3"/>
        <v>0</v>
      </c>
    </row>
    <row r="61" spans="1:7" s="131" customFormat="1" ht="31.5">
      <c r="A61" s="128"/>
      <c r="B61" s="128"/>
      <c r="C61" s="119" t="s">
        <v>291</v>
      </c>
      <c r="D61" s="118">
        <v>0</v>
      </c>
      <c r="E61" s="118">
        <v>0</v>
      </c>
      <c r="F61" s="118">
        <v>0</v>
      </c>
      <c r="G61" s="129">
        <f t="shared" si="3"/>
        <v>0</v>
      </c>
    </row>
    <row r="62" spans="1:7" s="131" customFormat="1" ht="15.75">
      <c r="A62" s="128"/>
      <c r="B62" s="128"/>
      <c r="C62" s="113" t="s">
        <v>292</v>
      </c>
      <c r="D62" s="118">
        <v>0</v>
      </c>
      <c r="E62" s="118">
        <v>0</v>
      </c>
      <c r="F62" s="118">
        <v>0</v>
      </c>
      <c r="G62" s="129">
        <f t="shared" si="3"/>
        <v>0</v>
      </c>
    </row>
    <row r="63" spans="1:7" s="131" customFormat="1" ht="15.75">
      <c r="A63" s="128"/>
      <c r="B63" s="128"/>
      <c r="C63" s="113" t="s">
        <v>293</v>
      </c>
      <c r="D63" s="118">
        <v>0</v>
      </c>
      <c r="E63" s="118">
        <v>0</v>
      </c>
      <c r="F63" s="118">
        <v>0</v>
      </c>
      <c r="G63" s="129">
        <f t="shared" si="3"/>
        <v>0</v>
      </c>
    </row>
    <row r="64" spans="1:10" s="130" customFormat="1" ht="15.75" customHeight="1">
      <c r="A64" s="128" t="s">
        <v>277</v>
      </c>
      <c r="B64" s="128" t="s">
        <v>77</v>
      </c>
      <c r="C64" s="120" t="s">
        <v>25</v>
      </c>
      <c r="D64" s="121">
        <f>D65+D68</f>
        <v>694858.4999999999</v>
      </c>
      <c r="E64" s="121">
        <f>E65+E68</f>
        <v>498536.2</v>
      </c>
      <c r="F64" s="121">
        <f>F65+F68</f>
        <v>528657.8</v>
      </c>
      <c r="G64" s="129">
        <f t="shared" si="3"/>
        <v>1722052.5</v>
      </c>
      <c r="H64" s="129"/>
      <c r="I64" s="129"/>
      <c r="J64" s="129"/>
    </row>
    <row r="65" spans="1:8" s="131" customFormat="1" ht="31.5">
      <c r="A65" s="128"/>
      <c r="B65" s="128"/>
      <c r="C65" s="113" t="s">
        <v>288</v>
      </c>
      <c r="D65" s="124">
        <f>'ТАБЛИЦА 6'!J24</f>
        <v>694858.4999999999</v>
      </c>
      <c r="E65" s="124">
        <f>'ТАБЛИЦА 6'!N24</f>
        <v>498536.2</v>
      </c>
      <c r="F65" s="124">
        <f>'ТАБЛИЦА 6'!P24</f>
        <v>528657.8</v>
      </c>
      <c r="G65" s="129">
        <f t="shared" si="3"/>
        <v>1722052.5</v>
      </c>
      <c r="H65" s="129"/>
    </row>
    <row r="66" spans="1:8" s="131" customFormat="1" ht="31.5">
      <c r="A66" s="128"/>
      <c r="B66" s="128"/>
      <c r="C66" s="113" t="s">
        <v>289</v>
      </c>
      <c r="D66" s="126">
        <v>0</v>
      </c>
      <c r="E66" s="126">
        <v>0</v>
      </c>
      <c r="F66" s="126">
        <v>0</v>
      </c>
      <c r="G66" s="129">
        <f t="shared" si="3"/>
        <v>0</v>
      </c>
      <c r="H66" s="132"/>
    </row>
    <row r="67" spans="1:7" s="131" customFormat="1" ht="15.75">
      <c r="A67" s="128"/>
      <c r="B67" s="128"/>
      <c r="C67" s="113" t="s">
        <v>290</v>
      </c>
      <c r="D67" s="126">
        <v>0</v>
      </c>
      <c r="E67" s="126">
        <v>0</v>
      </c>
      <c r="F67" s="126">
        <v>0</v>
      </c>
      <c r="G67" s="129">
        <f t="shared" si="3"/>
        <v>0</v>
      </c>
    </row>
    <row r="68" spans="1:7" s="131" customFormat="1" ht="31.5">
      <c r="A68" s="128"/>
      <c r="B68" s="128"/>
      <c r="C68" s="119" t="s">
        <v>291</v>
      </c>
      <c r="D68" s="118">
        <v>0</v>
      </c>
      <c r="E68" s="118">
        <v>0</v>
      </c>
      <c r="F68" s="118">
        <v>0</v>
      </c>
      <c r="G68" s="129">
        <f t="shared" si="3"/>
        <v>0</v>
      </c>
    </row>
    <row r="69" spans="1:7" s="131" customFormat="1" ht="15.75">
      <c r="A69" s="128"/>
      <c r="B69" s="128"/>
      <c r="C69" s="113" t="s">
        <v>292</v>
      </c>
      <c r="D69" s="118">
        <v>0</v>
      </c>
      <c r="E69" s="118">
        <v>0</v>
      </c>
      <c r="F69" s="118">
        <v>0</v>
      </c>
      <c r="G69" s="129">
        <f t="shared" si="3"/>
        <v>0</v>
      </c>
    </row>
    <row r="70" spans="1:7" s="131" customFormat="1" ht="15.75">
      <c r="A70" s="128"/>
      <c r="B70" s="128"/>
      <c r="C70" s="113" t="s">
        <v>293</v>
      </c>
      <c r="D70" s="118">
        <v>0</v>
      </c>
      <c r="E70" s="118">
        <v>0</v>
      </c>
      <c r="F70" s="118">
        <v>0</v>
      </c>
      <c r="G70" s="129">
        <f t="shared" si="3"/>
        <v>0</v>
      </c>
    </row>
    <row r="71" spans="1:10" s="130" customFormat="1" ht="15.75" customHeight="1">
      <c r="A71" s="128" t="s">
        <v>277</v>
      </c>
      <c r="B71" s="128" t="s">
        <v>296</v>
      </c>
      <c r="C71" s="120" t="s">
        <v>25</v>
      </c>
      <c r="D71" s="121">
        <f>D72+D75</f>
        <v>359564</v>
      </c>
      <c r="E71" s="121">
        <f>E72+E75</f>
        <v>223664</v>
      </c>
      <c r="F71" s="121">
        <f>F72+F75</f>
        <v>223664</v>
      </c>
      <c r="G71" s="129">
        <f aca="true" t="shared" si="4" ref="G71:G98">D71+E71+F71</f>
        <v>806892</v>
      </c>
      <c r="H71" s="129"/>
      <c r="I71" s="129"/>
      <c r="J71" s="129"/>
    </row>
    <row r="72" spans="1:8" s="131" customFormat="1" ht="31.5">
      <c r="A72" s="128"/>
      <c r="B72" s="128"/>
      <c r="C72" s="113" t="s">
        <v>288</v>
      </c>
      <c r="D72" s="124">
        <f>'ТАБЛИЦА 6'!J33</f>
        <v>359564</v>
      </c>
      <c r="E72" s="124">
        <f>'ТАБЛИЦА 6'!N33</f>
        <v>223664</v>
      </c>
      <c r="F72" s="124">
        <f>'ТАБЛИЦА 6'!P33</f>
        <v>223664</v>
      </c>
      <c r="G72" s="129">
        <f t="shared" si="4"/>
        <v>806892</v>
      </c>
      <c r="H72" s="129"/>
    </row>
    <row r="73" spans="1:8" s="131" customFormat="1" ht="31.5">
      <c r="A73" s="128"/>
      <c r="B73" s="128"/>
      <c r="C73" s="113" t="s">
        <v>289</v>
      </c>
      <c r="D73" s="126">
        <v>0</v>
      </c>
      <c r="E73" s="126">
        <v>0</v>
      </c>
      <c r="F73" s="126">
        <v>0</v>
      </c>
      <c r="G73" s="129">
        <f t="shared" si="4"/>
        <v>0</v>
      </c>
      <c r="H73" s="132"/>
    </row>
    <row r="74" spans="1:7" s="131" customFormat="1" ht="15.75">
      <c r="A74" s="128"/>
      <c r="B74" s="128"/>
      <c r="C74" s="113" t="s">
        <v>290</v>
      </c>
      <c r="D74" s="126">
        <v>0</v>
      </c>
      <c r="E74" s="126">
        <v>0</v>
      </c>
      <c r="F74" s="126">
        <v>0</v>
      </c>
      <c r="G74" s="129">
        <f t="shared" si="4"/>
        <v>0</v>
      </c>
    </row>
    <row r="75" spans="1:7" s="131" customFormat="1" ht="31.5">
      <c r="A75" s="128"/>
      <c r="B75" s="128"/>
      <c r="C75" s="119" t="s">
        <v>291</v>
      </c>
      <c r="D75" s="118">
        <v>0</v>
      </c>
      <c r="E75" s="118">
        <v>0</v>
      </c>
      <c r="F75" s="118">
        <v>0</v>
      </c>
      <c r="G75" s="129">
        <f t="shared" si="4"/>
        <v>0</v>
      </c>
    </row>
    <row r="76" spans="1:7" s="131" customFormat="1" ht="15.75">
      <c r="A76" s="128"/>
      <c r="B76" s="128"/>
      <c r="C76" s="113" t="s">
        <v>292</v>
      </c>
      <c r="D76" s="118">
        <v>0</v>
      </c>
      <c r="E76" s="118">
        <v>0</v>
      </c>
      <c r="F76" s="118">
        <v>0</v>
      </c>
      <c r="G76" s="129">
        <f t="shared" si="4"/>
        <v>0</v>
      </c>
    </row>
    <row r="77" spans="1:7" s="131" customFormat="1" ht="15.75">
      <c r="A77" s="128"/>
      <c r="B77" s="128"/>
      <c r="C77" s="113" t="s">
        <v>293</v>
      </c>
      <c r="D77" s="118">
        <v>0</v>
      </c>
      <c r="E77" s="118">
        <v>0</v>
      </c>
      <c r="F77" s="118">
        <v>0</v>
      </c>
      <c r="G77" s="129">
        <f t="shared" si="4"/>
        <v>0</v>
      </c>
    </row>
    <row r="78" spans="1:10" s="130" customFormat="1" ht="15.75" customHeight="1">
      <c r="A78" s="128" t="s">
        <v>277</v>
      </c>
      <c r="B78" s="128" t="s">
        <v>297</v>
      </c>
      <c r="C78" s="120" t="s">
        <v>25</v>
      </c>
      <c r="D78" s="121">
        <f>D79+D82</f>
        <v>432490.8</v>
      </c>
      <c r="E78" s="121">
        <f>E79+E82</f>
        <v>0</v>
      </c>
      <c r="F78" s="121">
        <f>F79+F82</f>
        <v>0</v>
      </c>
      <c r="G78" s="129">
        <f t="shared" si="4"/>
        <v>432490.8</v>
      </c>
      <c r="H78" s="129"/>
      <c r="I78" s="129"/>
      <c r="J78" s="129"/>
    </row>
    <row r="79" spans="1:8" s="131" customFormat="1" ht="31.5">
      <c r="A79" s="128"/>
      <c r="B79" s="128"/>
      <c r="C79" s="113" t="s">
        <v>288</v>
      </c>
      <c r="D79" s="124">
        <f>'ТАБЛИЦА 6'!J34</f>
        <v>432490.8</v>
      </c>
      <c r="E79" s="124">
        <v>0</v>
      </c>
      <c r="F79" s="124">
        <v>0</v>
      </c>
      <c r="G79" s="129">
        <f t="shared" si="4"/>
        <v>432490.8</v>
      </c>
      <c r="H79" s="129"/>
    </row>
    <row r="80" spans="1:8" s="131" customFormat="1" ht="31.5">
      <c r="A80" s="128"/>
      <c r="B80" s="128"/>
      <c r="C80" s="113" t="s">
        <v>289</v>
      </c>
      <c r="D80" s="126">
        <f>D79</f>
        <v>432490.8</v>
      </c>
      <c r="E80" s="126">
        <v>0</v>
      </c>
      <c r="F80" s="126">
        <v>0</v>
      </c>
      <c r="G80" s="129">
        <f t="shared" si="4"/>
        <v>432490.8</v>
      </c>
      <c r="H80" s="132"/>
    </row>
    <row r="81" spans="1:7" s="131" customFormat="1" ht="15.75">
      <c r="A81" s="128"/>
      <c r="B81" s="128"/>
      <c r="C81" s="113" t="s">
        <v>290</v>
      </c>
      <c r="D81" s="126">
        <v>0</v>
      </c>
      <c r="E81" s="126">
        <v>0</v>
      </c>
      <c r="F81" s="126">
        <v>0</v>
      </c>
      <c r="G81" s="129">
        <f t="shared" si="4"/>
        <v>0</v>
      </c>
    </row>
    <row r="82" spans="1:7" s="131" customFormat="1" ht="31.5">
      <c r="A82" s="128"/>
      <c r="B82" s="128"/>
      <c r="C82" s="119" t="s">
        <v>291</v>
      </c>
      <c r="D82" s="118">
        <v>0</v>
      </c>
      <c r="E82" s="118">
        <v>0</v>
      </c>
      <c r="F82" s="118">
        <v>0</v>
      </c>
      <c r="G82" s="129">
        <f t="shared" si="4"/>
        <v>0</v>
      </c>
    </row>
    <row r="83" spans="1:7" s="131" customFormat="1" ht="15.75">
      <c r="A83" s="128"/>
      <c r="B83" s="128"/>
      <c r="C83" s="113" t="s">
        <v>292</v>
      </c>
      <c r="D83" s="118">
        <v>0</v>
      </c>
      <c r="E83" s="118">
        <v>0</v>
      </c>
      <c r="F83" s="118">
        <v>0</v>
      </c>
      <c r="G83" s="129">
        <f t="shared" si="4"/>
        <v>0</v>
      </c>
    </row>
    <row r="84" spans="1:7" s="131" customFormat="1" ht="15.75">
      <c r="A84" s="128"/>
      <c r="B84" s="128"/>
      <c r="C84" s="113" t="s">
        <v>293</v>
      </c>
      <c r="D84" s="118">
        <v>0</v>
      </c>
      <c r="E84" s="118">
        <v>0</v>
      </c>
      <c r="F84" s="118">
        <v>0</v>
      </c>
      <c r="G84" s="129">
        <f t="shared" si="4"/>
        <v>0</v>
      </c>
    </row>
    <row r="85" spans="1:10" s="130" customFormat="1" ht="15.75" customHeight="1">
      <c r="A85" s="128" t="s">
        <v>277</v>
      </c>
      <c r="B85" s="128" t="s">
        <v>298</v>
      </c>
      <c r="C85" s="120" t="s">
        <v>25</v>
      </c>
      <c r="D85" s="121">
        <f>D86+D89</f>
        <v>82187.3</v>
      </c>
      <c r="E85" s="121">
        <f>E86+E89</f>
        <v>33623.3</v>
      </c>
      <c r="F85" s="121">
        <f>F86+F89</f>
        <v>33623.3</v>
      </c>
      <c r="G85" s="129">
        <f t="shared" si="4"/>
        <v>149433.90000000002</v>
      </c>
      <c r="H85" s="129"/>
      <c r="I85" s="129"/>
      <c r="J85" s="129"/>
    </row>
    <row r="86" spans="1:8" s="131" customFormat="1" ht="31.5">
      <c r="A86" s="128"/>
      <c r="B86" s="128"/>
      <c r="C86" s="113" t="s">
        <v>288</v>
      </c>
      <c r="D86" s="124">
        <f>'ТАБЛИЦА 6'!J35</f>
        <v>82187.3</v>
      </c>
      <c r="E86" s="124">
        <f>'ТАБЛИЦА 6'!N35</f>
        <v>33623.3</v>
      </c>
      <c r="F86" s="124">
        <f>'ТАБЛИЦА 6'!P35</f>
        <v>33623.3</v>
      </c>
      <c r="G86" s="129">
        <f t="shared" si="4"/>
        <v>149433.90000000002</v>
      </c>
      <c r="H86" s="129"/>
    </row>
    <row r="87" spans="1:8" s="131" customFormat="1" ht="31.5">
      <c r="A87" s="128"/>
      <c r="B87" s="128"/>
      <c r="C87" s="113" t="s">
        <v>289</v>
      </c>
      <c r="D87" s="126">
        <v>0</v>
      </c>
      <c r="E87" s="126">
        <v>0</v>
      </c>
      <c r="F87" s="126">
        <v>0</v>
      </c>
      <c r="G87" s="129">
        <f t="shared" si="4"/>
        <v>0</v>
      </c>
      <c r="H87" s="132"/>
    </row>
    <row r="88" spans="1:7" s="131" customFormat="1" ht="15.75">
      <c r="A88" s="128"/>
      <c r="B88" s="128"/>
      <c r="C88" s="113" t="s">
        <v>290</v>
      </c>
      <c r="D88" s="126">
        <v>0</v>
      </c>
      <c r="E88" s="126">
        <v>0</v>
      </c>
      <c r="F88" s="126">
        <v>0</v>
      </c>
      <c r="G88" s="129">
        <f t="shared" si="4"/>
        <v>0</v>
      </c>
    </row>
    <row r="89" spans="1:7" s="131" customFormat="1" ht="31.5">
      <c r="A89" s="128"/>
      <c r="B89" s="128"/>
      <c r="C89" s="119" t="s">
        <v>291</v>
      </c>
      <c r="D89" s="118">
        <v>0</v>
      </c>
      <c r="E89" s="118">
        <v>0</v>
      </c>
      <c r="F89" s="118">
        <v>0</v>
      </c>
      <c r="G89" s="129">
        <f t="shared" si="4"/>
        <v>0</v>
      </c>
    </row>
    <row r="90" spans="1:7" s="131" customFormat="1" ht="15.75">
      <c r="A90" s="128"/>
      <c r="B90" s="128"/>
      <c r="C90" s="113" t="s">
        <v>292</v>
      </c>
      <c r="D90" s="118">
        <v>0</v>
      </c>
      <c r="E90" s="118">
        <v>0</v>
      </c>
      <c r="F90" s="118">
        <v>0</v>
      </c>
      <c r="G90" s="129">
        <f t="shared" si="4"/>
        <v>0</v>
      </c>
    </row>
    <row r="91" spans="1:7" s="131" customFormat="1" ht="15.75">
      <c r="A91" s="128"/>
      <c r="B91" s="128"/>
      <c r="C91" s="113" t="s">
        <v>293</v>
      </c>
      <c r="D91" s="118">
        <v>0</v>
      </c>
      <c r="E91" s="118">
        <v>0</v>
      </c>
      <c r="F91" s="118">
        <v>0</v>
      </c>
      <c r="G91" s="129">
        <f t="shared" si="4"/>
        <v>0</v>
      </c>
    </row>
    <row r="92" spans="1:10" s="130" customFormat="1" ht="15.75" customHeight="1">
      <c r="A92" s="128" t="s">
        <v>277</v>
      </c>
      <c r="B92" s="128" t="s">
        <v>110</v>
      </c>
      <c r="C92" s="120" t="s">
        <v>25</v>
      </c>
      <c r="D92" s="121">
        <f>D93+D96</f>
        <v>19224.5</v>
      </c>
      <c r="E92" s="121">
        <f>E93+E96</f>
        <v>0</v>
      </c>
      <c r="F92" s="121">
        <f>F93+F96</f>
        <v>0</v>
      </c>
      <c r="G92" s="129">
        <f t="shared" si="4"/>
        <v>19224.5</v>
      </c>
      <c r="H92" s="129"/>
      <c r="I92" s="129"/>
      <c r="J92" s="129"/>
    </row>
    <row r="93" spans="1:8" s="131" customFormat="1" ht="31.5">
      <c r="A93" s="128"/>
      <c r="B93" s="128"/>
      <c r="C93" s="113" t="s">
        <v>288</v>
      </c>
      <c r="D93" s="124">
        <f>'ТАБЛИЦА 6'!J36</f>
        <v>19224.5</v>
      </c>
      <c r="E93" s="124">
        <v>0</v>
      </c>
      <c r="F93" s="124">
        <v>0</v>
      </c>
      <c r="G93" s="129">
        <f t="shared" si="4"/>
        <v>19224.5</v>
      </c>
      <c r="H93" s="129"/>
    </row>
    <row r="94" spans="1:8" s="131" customFormat="1" ht="31.5">
      <c r="A94" s="128"/>
      <c r="B94" s="128"/>
      <c r="C94" s="113" t="s">
        <v>289</v>
      </c>
      <c r="D94" s="126">
        <v>19224.5</v>
      </c>
      <c r="E94" s="126">
        <v>0</v>
      </c>
      <c r="F94" s="126">
        <v>0</v>
      </c>
      <c r="G94" s="129">
        <f t="shared" si="4"/>
        <v>19224.5</v>
      </c>
      <c r="H94" s="132"/>
    </row>
    <row r="95" spans="1:7" s="131" customFormat="1" ht="15.75">
      <c r="A95" s="128"/>
      <c r="B95" s="128"/>
      <c r="C95" s="113" t="s">
        <v>290</v>
      </c>
      <c r="D95" s="126">
        <v>0</v>
      </c>
      <c r="E95" s="126">
        <v>0</v>
      </c>
      <c r="F95" s="126">
        <v>0</v>
      </c>
      <c r="G95" s="129">
        <f t="shared" si="4"/>
        <v>0</v>
      </c>
    </row>
    <row r="96" spans="1:7" s="131" customFormat="1" ht="31.5">
      <c r="A96" s="128"/>
      <c r="B96" s="128"/>
      <c r="C96" s="119" t="s">
        <v>291</v>
      </c>
      <c r="D96" s="118">
        <v>0</v>
      </c>
      <c r="E96" s="118">
        <v>0</v>
      </c>
      <c r="F96" s="118">
        <v>0</v>
      </c>
      <c r="G96" s="129">
        <f t="shared" si="4"/>
        <v>0</v>
      </c>
    </row>
    <row r="97" spans="1:7" s="131" customFormat="1" ht="15.75">
      <c r="A97" s="128"/>
      <c r="B97" s="128"/>
      <c r="C97" s="113" t="s">
        <v>292</v>
      </c>
      <c r="D97" s="118">
        <v>0</v>
      </c>
      <c r="E97" s="118">
        <v>0</v>
      </c>
      <c r="F97" s="118">
        <v>0</v>
      </c>
      <c r="G97" s="129">
        <f t="shared" si="4"/>
        <v>0</v>
      </c>
    </row>
    <row r="98" spans="1:7" s="131" customFormat="1" ht="15.75">
      <c r="A98" s="128"/>
      <c r="B98" s="128"/>
      <c r="C98" s="113" t="s">
        <v>293</v>
      </c>
      <c r="D98" s="118">
        <v>0</v>
      </c>
      <c r="E98" s="118">
        <v>0</v>
      </c>
      <c r="F98" s="118">
        <v>0</v>
      </c>
      <c r="G98" s="129">
        <f t="shared" si="4"/>
        <v>0</v>
      </c>
    </row>
    <row r="99" spans="1:7" s="125" customFormat="1" ht="15.75" customHeight="1">
      <c r="A99" s="111" t="s">
        <v>114</v>
      </c>
      <c r="B99" s="111" t="s">
        <v>115</v>
      </c>
      <c r="C99" s="120" t="s">
        <v>25</v>
      </c>
      <c r="D99" s="121">
        <f>D100</f>
        <v>1955684.7000000002</v>
      </c>
      <c r="E99" s="121">
        <f>E100</f>
        <v>1423657.1</v>
      </c>
      <c r="F99" s="121">
        <f>F100</f>
        <v>1451542.3000000003</v>
      </c>
      <c r="G99" s="122">
        <f aca="true" t="shared" si="5" ref="G99:G105">D99+E99+F99</f>
        <v>4830884.100000001</v>
      </c>
    </row>
    <row r="100" spans="1:7" s="125" customFormat="1" ht="31.5">
      <c r="A100" s="111"/>
      <c r="B100" s="111"/>
      <c r="C100" s="113" t="s">
        <v>288</v>
      </c>
      <c r="D100" s="124">
        <f>'ТАБЛИЦА 6'!J37</f>
        <v>1955684.7000000002</v>
      </c>
      <c r="E100" s="124">
        <f>'ТАБЛИЦА 6'!N37</f>
        <v>1423657.1</v>
      </c>
      <c r="F100" s="124">
        <f>'ТАБЛИЦА 6'!P37</f>
        <v>1451542.3000000003</v>
      </c>
      <c r="G100" s="122">
        <f t="shared" si="5"/>
        <v>4830884.100000001</v>
      </c>
    </row>
    <row r="101" spans="1:7" s="125" customFormat="1" ht="31.5">
      <c r="A101" s="111"/>
      <c r="B101" s="111"/>
      <c r="C101" s="113" t="s">
        <v>289</v>
      </c>
      <c r="D101" s="126">
        <f>41812.3+6836.4+61294.3+343325.2</f>
        <v>453268.2</v>
      </c>
      <c r="E101" s="118">
        <v>0</v>
      </c>
      <c r="F101" s="118">
        <v>0</v>
      </c>
      <c r="G101" s="122">
        <f t="shared" si="5"/>
        <v>453268.2</v>
      </c>
    </row>
    <row r="102" spans="1:7" s="125" customFormat="1" ht="15.75">
      <c r="A102" s="111"/>
      <c r="B102" s="111"/>
      <c r="C102" s="113" t="s">
        <v>290</v>
      </c>
      <c r="D102" s="118">
        <v>0</v>
      </c>
      <c r="E102" s="118">
        <v>0</v>
      </c>
      <c r="F102" s="118">
        <v>0</v>
      </c>
      <c r="G102" s="122">
        <f t="shared" si="5"/>
        <v>0</v>
      </c>
    </row>
    <row r="103" spans="1:7" s="125" customFormat="1" ht="31.5">
      <c r="A103" s="111"/>
      <c r="B103" s="111"/>
      <c r="C103" s="119" t="s">
        <v>291</v>
      </c>
      <c r="D103" s="118">
        <v>0</v>
      </c>
      <c r="E103" s="118">
        <v>0</v>
      </c>
      <c r="F103" s="118">
        <v>0</v>
      </c>
      <c r="G103" s="122">
        <f t="shared" si="5"/>
        <v>0</v>
      </c>
    </row>
    <row r="104" spans="1:7" s="125" customFormat="1" ht="15.75">
      <c r="A104" s="111"/>
      <c r="B104" s="111"/>
      <c r="C104" s="113" t="s">
        <v>292</v>
      </c>
      <c r="D104" s="118">
        <v>0</v>
      </c>
      <c r="E104" s="118">
        <v>0</v>
      </c>
      <c r="F104" s="118">
        <v>0</v>
      </c>
      <c r="G104" s="122">
        <f t="shared" si="5"/>
        <v>0</v>
      </c>
    </row>
    <row r="105" spans="1:7" s="125" customFormat="1" ht="15.75">
      <c r="A105" s="111"/>
      <c r="B105" s="111"/>
      <c r="C105" s="113" t="s">
        <v>293</v>
      </c>
      <c r="D105" s="118">
        <v>0</v>
      </c>
      <c r="E105" s="118">
        <v>0</v>
      </c>
      <c r="F105" s="118">
        <v>0</v>
      </c>
      <c r="G105" s="122">
        <f t="shared" si="5"/>
        <v>0</v>
      </c>
    </row>
    <row r="106" spans="1:10" s="130" customFormat="1" ht="15.75" customHeight="1">
      <c r="A106" s="128" t="s">
        <v>277</v>
      </c>
      <c r="B106" s="128" t="s">
        <v>120</v>
      </c>
      <c r="C106" s="120" t="s">
        <v>25</v>
      </c>
      <c r="D106" s="121">
        <f>D107+D110</f>
        <v>302665</v>
      </c>
      <c r="E106" s="121">
        <f>E107+E110</f>
        <v>249597</v>
      </c>
      <c r="F106" s="121">
        <f>F107+F110</f>
        <v>257974</v>
      </c>
      <c r="G106" s="129">
        <f aca="true" t="shared" si="6" ref="G106:G133">D106+E106+F106</f>
        <v>810236</v>
      </c>
      <c r="H106" s="129"/>
      <c r="I106" s="129"/>
      <c r="J106" s="129"/>
    </row>
    <row r="107" spans="1:8" s="131" customFormat="1" ht="31.5">
      <c r="A107" s="128"/>
      <c r="B107" s="128"/>
      <c r="C107" s="113" t="s">
        <v>288</v>
      </c>
      <c r="D107" s="124">
        <f>'ТАБЛИЦА 6'!J40</f>
        <v>302665</v>
      </c>
      <c r="E107" s="124">
        <f>'ТАБЛИЦА 6'!N40</f>
        <v>249597</v>
      </c>
      <c r="F107" s="124">
        <f>'ТАБЛИЦА 6'!P40</f>
        <v>257974</v>
      </c>
      <c r="G107" s="129">
        <f t="shared" si="6"/>
        <v>810236</v>
      </c>
      <c r="H107" s="129"/>
    </row>
    <row r="108" spans="1:8" s="131" customFormat="1" ht="31.5">
      <c r="A108" s="128"/>
      <c r="B108" s="128"/>
      <c r="C108" s="113" t="s">
        <v>289</v>
      </c>
      <c r="D108" s="126">
        <v>61294.3</v>
      </c>
      <c r="E108" s="126">
        <v>0</v>
      </c>
      <c r="F108" s="126">
        <v>0</v>
      </c>
      <c r="G108" s="129">
        <f t="shared" si="6"/>
        <v>61294.3</v>
      </c>
      <c r="H108" s="132"/>
    </row>
    <row r="109" spans="1:7" s="131" customFormat="1" ht="15.75">
      <c r="A109" s="128"/>
      <c r="B109" s="128"/>
      <c r="C109" s="113" t="s">
        <v>290</v>
      </c>
      <c r="D109" s="126">
        <v>0</v>
      </c>
      <c r="E109" s="126">
        <v>0</v>
      </c>
      <c r="F109" s="126">
        <v>0</v>
      </c>
      <c r="G109" s="129">
        <f t="shared" si="6"/>
        <v>0</v>
      </c>
    </row>
    <row r="110" spans="1:7" s="131" customFormat="1" ht="31.5">
      <c r="A110" s="128"/>
      <c r="B110" s="128"/>
      <c r="C110" s="119" t="s">
        <v>291</v>
      </c>
      <c r="D110" s="118">
        <v>0</v>
      </c>
      <c r="E110" s="118">
        <v>0</v>
      </c>
      <c r="F110" s="118">
        <v>0</v>
      </c>
      <c r="G110" s="129">
        <f t="shared" si="6"/>
        <v>0</v>
      </c>
    </row>
    <row r="111" spans="1:7" s="131" customFormat="1" ht="15.75">
      <c r="A111" s="128"/>
      <c r="B111" s="128"/>
      <c r="C111" s="113" t="s">
        <v>292</v>
      </c>
      <c r="D111" s="118">
        <v>0</v>
      </c>
      <c r="E111" s="118">
        <v>0</v>
      </c>
      <c r="F111" s="118">
        <v>0</v>
      </c>
      <c r="G111" s="129">
        <f t="shared" si="6"/>
        <v>0</v>
      </c>
    </row>
    <row r="112" spans="1:7" s="131" customFormat="1" ht="15.75">
      <c r="A112" s="128"/>
      <c r="B112" s="128"/>
      <c r="C112" s="113" t="s">
        <v>293</v>
      </c>
      <c r="D112" s="118">
        <v>0</v>
      </c>
      <c r="E112" s="118">
        <v>0</v>
      </c>
      <c r="F112" s="118">
        <v>0</v>
      </c>
      <c r="G112" s="129">
        <f t="shared" si="6"/>
        <v>0</v>
      </c>
    </row>
    <row r="113" spans="1:10" s="130" customFormat="1" ht="15.75" customHeight="1">
      <c r="A113" s="128" t="s">
        <v>277</v>
      </c>
      <c r="B113" s="128" t="s">
        <v>299</v>
      </c>
      <c r="C113" s="120" t="s">
        <v>25</v>
      </c>
      <c r="D113" s="121">
        <f>D114+D117</f>
        <v>1448244</v>
      </c>
      <c r="E113" s="121">
        <f>E114+E117</f>
        <v>977745.5</v>
      </c>
      <c r="F113" s="121">
        <f>F114+F117</f>
        <v>990826.6</v>
      </c>
      <c r="G113" s="129">
        <f t="shared" si="6"/>
        <v>3416816.1</v>
      </c>
      <c r="H113" s="129"/>
      <c r="I113" s="129"/>
      <c r="J113" s="129"/>
    </row>
    <row r="114" spans="1:8" s="131" customFormat="1" ht="31.5">
      <c r="A114" s="128"/>
      <c r="B114" s="128"/>
      <c r="C114" s="113" t="s">
        <v>288</v>
      </c>
      <c r="D114" s="124">
        <f>'ТАБЛИЦА 6'!J43</f>
        <v>1448244</v>
      </c>
      <c r="E114" s="124">
        <f>'ТАБЛИЦА 6'!N43</f>
        <v>977745.5</v>
      </c>
      <c r="F114" s="124">
        <f>'ТАБЛИЦА 6'!P43</f>
        <v>990826.6</v>
      </c>
      <c r="G114" s="129">
        <f t="shared" si="6"/>
        <v>3416816.1</v>
      </c>
      <c r="H114" s="129"/>
    </row>
    <row r="115" spans="1:8" s="131" customFormat="1" ht="31.5">
      <c r="A115" s="128"/>
      <c r="B115" s="128"/>
      <c r="C115" s="113" t="s">
        <v>289</v>
      </c>
      <c r="D115" s="126">
        <f>491.1+6836.4+41812.3+2266.2+340567.9</f>
        <v>391973.9</v>
      </c>
      <c r="E115" s="126">
        <v>0</v>
      </c>
      <c r="F115" s="126">
        <v>0</v>
      </c>
      <c r="G115" s="129">
        <f t="shared" si="6"/>
        <v>391973.9</v>
      </c>
      <c r="H115" s="132"/>
    </row>
    <row r="116" spans="1:7" s="131" customFormat="1" ht="15.75">
      <c r="A116" s="128"/>
      <c r="B116" s="128"/>
      <c r="C116" s="113" t="s">
        <v>290</v>
      </c>
      <c r="D116" s="126">
        <v>0</v>
      </c>
      <c r="E116" s="126">
        <v>0</v>
      </c>
      <c r="F116" s="126">
        <v>0</v>
      </c>
      <c r="G116" s="129">
        <f t="shared" si="6"/>
        <v>0</v>
      </c>
    </row>
    <row r="117" spans="1:7" s="131" customFormat="1" ht="31.5">
      <c r="A117" s="128"/>
      <c r="B117" s="128"/>
      <c r="C117" s="119" t="s">
        <v>291</v>
      </c>
      <c r="D117" s="118">
        <v>0</v>
      </c>
      <c r="E117" s="118">
        <v>0</v>
      </c>
      <c r="F117" s="118">
        <v>0</v>
      </c>
      <c r="G117" s="129">
        <f t="shared" si="6"/>
        <v>0</v>
      </c>
    </row>
    <row r="118" spans="1:7" s="131" customFormat="1" ht="15.75">
      <c r="A118" s="128"/>
      <c r="B118" s="128"/>
      <c r="C118" s="113" t="s">
        <v>292</v>
      </c>
      <c r="D118" s="118">
        <v>0</v>
      </c>
      <c r="E118" s="118">
        <v>0</v>
      </c>
      <c r="F118" s="118">
        <v>0</v>
      </c>
      <c r="G118" s="129">
        <f t="shared" si="6"/>
        <v>0</v>
      </c>
    </row>
    <row r="119" spans="1:7" s="131" customFormat="1" ht="15.75">
      <c r="A119" s="128"/>
      <c r="B119" s="128"/>
      <c r="C119" s="113" t="s">
        <v>293</v>
      </c>
      <c r="D119" s="118">
        <v>0</v>
      </c>
      <c r="E119" s="118">
        <v>0</v>
      </c>
      <c r="F119" s="118">
        <v>0</v>
      </c>
      <c r="G119" s="129">
        <f t="shared" si="6"/>
        <v>0</v>
      </c>
    </row>
    <row r="120" spans="1:10" s="130" customFormat="1" ht="15.75" customHeight="1">
      <c r="A120" s="128" t="s">
        <v>277</v>
      </c>
      <c r="B120" s="128" t="s">
        <v>300</v>
      </c>
      <c r="C120" s="120" t="s">
        <v>25</v>
      </c>
      <c r="D120" s="121">
        <f>D121+D124</f>
        <v>42832.1</v>
      </c>
      <c r="E120" s="121">
        <f>E121+E124</f>
        <v>29058.6</v>
      </c>
      <c r="F120" s="121">
        <f>F121+F124</f>
        <v>29698.5</v>
      </c>
      <c r="G120" s="129">
        <f t="shared" si="6"/>
        <v>101589.2</v>
      </c>
      <c r="H120" s="129"/>
      <c r="I120" s="129"/>
      <c r="J120" s="129"/>
    </row>
    <row r="121" spans="1:8" s="131" customFormat="1" ht="31.5">
      <c r="A121" s="128"/>
      <c r="B121" s="128"/>
      <c r="C121" s="113" t="s">
        <v>288</v>
      </c>
      <c r="D121" s="124">
        <f>'ТАБЛИЦА 6'!J46</f>
        <v>42832.1</v>
      </c>
      <c r="E121" s="124">
        <f>'ТАБЛИЦА 6'!N46</f>
        <v>29058.6</v>
      </c>
      <c r="F121" s="124">
        <f>'ТАБЛИЦА 6'!P46</f>
        <v>29698.5</v>
      </c>
      <c r="G121" s="129">
        <f t="shared" si="6"/>
        <v>101589.2</v>
      </c>
      <c r="H121" s="129"/>
    </row>
    <row r="122" spans="1:8" s="131" customFormat="1" ht="31.5">
      <c r="A122" s="128"/>
      <c r="B122" s="128"/>
      <c r="C122" s="113" t="s">
        <v>289</v>
      </c>
      <c r="D122" s="126">
        <v>0</v>
      </c>
      <c r="E122" s="126">
        <v>0</v>
      </c>
      <c r="F122" s="126">
        <v>0</v>
      </c>
      <c r="G122" s="129">
        <f t="shared" si="6"/>
        <v>0</v>
      </c>
      <c r="H122" s="132"/>
    </row>
    <row r="123" spans="1:7" s="131" customFormat="1" ht="15.75">
      <c r="A123" s="128"/>
      <c r="B123" s="128"/>
      <c r="C123" s="113" t="s">
        <v>290</v>
      </c>
      <c r="D123" s="126">
        <v>0</v>
      </c>
      <c r="E123" s="126">
        <v>0</v>
      </c>
      <c r="F123" s="126">
        <v>0</v>
      </c>
      <c r="G123" s="129">
        <f t="shared" si="6"/>
        <v>0</v>
      </c>
    </row>
    <row r="124" spans="1:7" s="131" customFormat="1" ht="31.5">
      <c r="A124" s="128"/>
      <c r="B124" s="128"/>
      <c r="C124" s="119" t="s">
        <v>291</v>
      </c>
      <c r="D124" s="118">
        <v>0</v>
      </c>
      <c r="E124" s="118">
        <v>0</v>
      </c>
      <c r="F124" s="118">
        <v>0</v>
      </c>
      <c r="G124" s="129">
        <f t="shared" si="6"/>
        <v>0</v>
      </c>
    </row>
    <row r="125" spans="1:7" s="131" customFormat="1" ht="15.75">
      <c r="A125" s="128"/>
      <c r="B125" s="128"/>
      <c r="C125" s="113" t="s">
        <v>292</v>
      </c>
      <c r="D125" s="118">
        <v>0</v>
      </c>
      <c r="E125" s="118">
        <v>0</v>
      </c>
      <c r="F125" s="118">
        <v>0</v>
      </c>
      <c r="G125" s="129">
        <f t="shared" si="6"/>
        <v>0</v>
      </c>
    </row>
    <row r="126" spans="1:7" s="131" customFormat="1" ht="15.75">
      <c r="A126" s="128"/>
      <c r="B126" s="128"/>
      <c r="C126" s="113" t="s">
        <v>293</v>
      </c>
      <c r="D126" s="118">
        <v>0</v>
      </c>
      <c r="E126" s="118">
        <v>0</v>
      </c>
      <c r="F126" s="118">
        <v>0</v>
      </c>
      <c r="G126" s="129">
        <f t="shared" si="6"/>
        <v>0</v>
      </c>
    </row>
    <row r="127" spans="1:10" s="130" customFormat="1" ht="15.75" customHeight="1">
      <c r="A127" s="128" t="s">
        <v>277</v>
      </c>
      <c r="B127" s="128" t="s">
        <v>143</v>
      </c>
      <c r="C127" s="120" t="s">
        <v>25</v>
      </c>
      <c r="D127" s="121">
        <f>D128+D131</f>
        <v>126402</v>
      </c>
      <c r="E127" s="121">
        <f>E128+E131</f>
        <v>131859.1</v>
      </c>
      <c r="F127" s="121">
        <f>F128+F131</f>
        <v>137379.8</v>
      </c>
      <c r="G127" s="129">
        <f t="shared" si="6"/>
        <v>395640.9</v>
      </c>
      <c r="H127" s="129"/>
      <c r="I127" s="129"/>
      <c r="J127" s="129"/>
    </row>
    <row r="128" spans="1:8" s="131" customFormat="1" ht="31.5">
      <c r="A128" s="128"/>
      <c r="B128" s="128"/>
      <c r="C128" s="113" t="s">
        <v>288</v>
      </c>
      <c r="D128" s="124">
        <f>'ТАБЛИЦА 6'!J49</f>
        <v>126402</v>
      </c>
      <c r="E128" s="124">
        <f>'ТАБЛИЦА 6'!N49</f>
        <v>131859.1</v>
      </c>
      <c r="F128" s="124">
        <f>'ТАБЛИЦА 6'!P49</f>
        <v>137379.8</v>
      </c>
      <c r="G128" s="129">
        <f t="shared" si="6"/>
        <v>395640.9</v>
      </c>
      <c r="H128" s="129"/>
    </row>
    <row r="129" spans="1:8" s="131" customFormat="1" ht="31.5">
      <c r="A129" s="128"/>
      <c r="B129" s="128"/>
      <c r="C129" s="113" t="s">
        <v>289</v>
      </c>
      <c r="D129" s="126">
        <v>0</v>
      </c>
      <c r="E129" s="126">
        <v>0</v>
      </c>
      <c r="F129" s="126">
        <v>0</v>
      </c>
      <c r="G129" s="129">
        <f t="shared" si="6"/>
        <v>0</v>
      </c>
      <c r="H129" s="132"/>
    </row>
    <row r="130" spans="1:7" s="131" customFormat="1" ht="15.75">
      <c r="A130" s="128"/>
      <c r="B130" s="128"/>
      <c r="C130" s="113" t="s">
        <v>290</v>
      </c>
      <c r="D130" s="126">
        <v>0</v>
      </c>
      <c r="E130" s="126">
        <v>0</v>
      </c>
      <c r="F130" s="126">
        <v>0</v>
      </c>
      <c r="G130" s="129">
        <f t="shared" si="6"/>
        <v>0</v>
      </c>
    </row>
    <row r="131" spans="1:7" s="131" customFormat="1" ht="31.5">
      <c r="A131" s="128"/>
      <c r="B131" s="128"/>
      <c r="C131" s="119" t="s">
        <v>291</v>
      </c>
      <c r="D131" s="118">
        <v>0</v>
      </c>
      <c r="E131" s="118">
        <v>0</v>
      </c>
      <c r="F131" s="118">
        <v>0</v>
      </c>
      <c r="G131" s="129">
        <f t="shared" si="6"/>
        <v>0</v>
      </c>
    </row>
    <row r="132" spans="1:7" s="131" customFormat="1" ht="15.75">
      <c r="A132" s="128"/>
      <c r="B132" s="128"/>
      <c r="C132" s="113" t="s">
        <v>292</v>
      </c>
      <c r="D132" s="118">
        <v>0</v>
      </c>
      <c r="E132" s="118">
        <v>0</v>
      </c>
      <c r="F132" s="118">
        <v>0</v>
      </c>
      <c r="G132" s="129">
        <f t="shared" si="6"/>
        <v>0</v>
      </c>
    </row>
    <row r="133" spans="1:7" s="131" customFormat="1" ht="15.75">
      <c r="A133" s="128"/>
      <c r="B133" s="128"/>
      <c r="C133" s="113" t="s">
        <v>293</v>
      </c>
      <c r="D133" s="118">
        <v>0</v>
      </c>
      <c r="E133" s="118">
        <v>0</v>
      </c>
      <c r="F133" s="118">
        <v>0</v>
      </c>
      <c r="G133" s="129">
        <f t="shared" si="6"/>
        <v>0</v>
      </c>
    </row>
    <row r="134" spans="1:10" s="130" customFormat="1" ht="15.75" customHeight="1">
      <c r="A134" s="128" t="s">
        <v>277</v>
      </c>
      <c r="B134" s="128" t="s">
        <v>301</v>
      </c>
      <c r="C134" s="120" t="s">
        <v>25</v>
      </c>
      <c r="D134" s="121">
        <f>D135+D138</f>
        <v>28605.5</v>
      </c>
      <c r="E134" s="121">
        <f>E135+E138</f>
        <v>28460.8</v>
      </c>
      <c r="F134" s="121">
        <f>F135+F138</f>
        <v>28727.3</v>
      </c>
      <c r="G134" s="129">
        <f aca="true" t="shared" si="7" ref="G134:G140">D134+E134+F134</f>
        <v>85793.6</v>
      </c>
      <c r="H134" s="129"/>
      <c r="I134" s="129"/>
      <c r="J134" s="129"/>
    </row>
    <row r="135" spans="1:8" s="131" customFormat="1" ht="31.5">
      <c r="A135" s="128"/>
      <c r="B135" s="128"/>
      <c r="C135" s="113" t="s">
        <v>288</v>
      </c>
      <c r="D135" s="124">
        <f>'ТАБЛИЦА 6'!J50</f>
        <v>28605.5</v>
      </c>
      <c r="E135" s="124">
        <f>'ТАБЛИЦА 6'!N50</f>
        <v>28460.8</v>
      </c>
      <c r="F135" s="124">
        <f>'ТАБЛИЦА 6'!P50</f>
        <v>28727.3</v>
      </c>
      <c r="G135" s="129">
        <f t="shared" si="7"/>
        <v>85793.6</v>
      </c>
      <c r="H135" s="129"/>
    </row>
    <row r="136" spans="1:8" s="131" customFormat="1" ht="31.5">
      <c r="A136" s="128"/>
      <c r="B136" s="128"/>
      <c r="C136" s="113" t="s">
        <v>289</v>
      </c>
      <c r="D136" s="126">
        <v>0</v>
      </c>
      <c r="E136" s="126">
        <v>0</v>
      </c>
      <c r="F136" s="126">
        <v>0</v>
      </c>
      <c r="G136" s="129">
        <f t="shared" si="7"/>
        <v>0</v>
      </c>
      <c r="H136" s="132"/>
    </row>
    <row r="137" spans="1:7" s="131" customFormat="1" ht="15.75">
      <c r="A137" s="128"/>
      <c r="B137" s="128"/>
      <c r="C137" s="113" t="s">
        <v>290</v>
      </c>
      <c r="D137" s="126">
        <v>0</v>
      </c>
      <c r="E137" s="126">
        <v>0</v>
      </c>
      <c r="F137" s="126">
        <v>0</v>
      </c>
      <c r="G137" s="129">
        <f t="shared" si="7"/>
        <v>0</v>
      </c>
    </row>
    <row r="138" spans="1:7" s="131" customFormat="1" ht="31.5">
      <c r="A138" s="128"/>
      <c r="B138" s="128"/>
      <c r="C138" s="119" t="s">
        <v>291</v>
      </c>
      <c r="D138" s="118">
        <v>0</v>
      </c>
      <c r="E138" s="118">
        <v>0</v>
      </c>
      <c r="F138" s="118">
        <v>0</v>
      </c>
      <c r="G138" s="129">
        <f t="shared" si="7"/>
        <v>0</v>
      </c>
    </row>
    <row r="139" spans="1:7" s="131" customFormat="1" ht="15.75">
      <c r="A139" s="128"/>
      <c r="B139" s="128"/>
      <c r="C139" s="113" t="s">
        <v>292</v>
      </c>
      <c r="D139" s="118">
        <v>0</v>
      </c>
      <c r="E139" s="118">
        <v>0</v>
      </c>
      <c r="F139" s="118">
        <v>0</v>
      </c>
      <c r="G139" s="129">
        <f t="shared" si="7"/>
        <v>0</v>
      </c>
    </row>
    <row r="140" spans="1:7" s="131" customFormat="1" ht="15.75">
      <c r="A140" s="128"/>
      <c r="B140" s="128"/>
      <c r="C140" s="113" t="s">
        <v>293</v>
      </c>
      <c r="D140" s="118">
        <v>0</v>
      </c>
      <c r="E140" s="118">
        <v>0</v>
      </c>
      <c r="F140" s="118">
        <v>0</v>
      </c>
      <c r="G140" s="129">
        <f t="shared" si="7"/>
        <v>0</v>
      </c>
    </row>
    <row r="141" spans="1:10" s="130" customFormat="1" ht="15.75" customHeight="1">
      <c r="A141" s="128" t="s">
        <v>277</v>
      </c>
      <c r="B141" s="128" t="s">
        <v>150</v>
      </c>
      <c r="C141" s="120" t="s">
        <v>25</v>
      </c>
      <c r="D141" s="121">
        <f>D142+D145</f>
        <v>2900</v>
      </c>
      <c r="E141" s="121">
        <f>E142+E145</f>
        <v>2900</v>
      </c>
      <c r="F141" s="121">
        <f>F142+F145</f>
        <v>2900</v>
      </c>
      <c r="G141" s="129">
        <f aca="true" t="shared" si="8" ref="G141:G147">D141+E141+F141</f>
        <v>8700</v>
      </c>
      <c r="H141" s="129"/>
      <c r="I141" s="129"/>
      <c r="J141" s="129"/>
    </row>
    <row r="142" spans="1:8" s="131" customFormat="1" ht="31.5">
      <c r="A142" s="128"/>
      <c r="B142" s="128"/>
      <c r="C142" s="113" t="s">
        <v>288</v>
      </c>
      <c r="D142" s="124">
        <f>'ТАБЛИЦА 6'!J52</f>
        <v>2900</v>
      </c>
      <c r="E142" s="124">
        <f>'ТАБЛИЦА 6'!N52</f>
        <v>2900</v>
      </c>
      <c r="F142" s="124">
        <f>'ТАБЛИЦА 6'!P52</f>
        <v>2900</v>
      </c>
      <c r="G142" s="129">
        <f t="shared" si="8"/>
        <v>8700</v>
      </c>
      <c r="H142" s="129"/>
    </row>
    <row r="143" spans="1:8" s="131" customFormat="1" ht="31.5">
      <c r="A143" s="128"/>
      <c r="B143" s="128"/>
      <c r="C143" s="113" t="s">
        <v>289</v>
      </c>
      <c r="D143" s="126">
        <v>0</v>
      </c>
      <c r="E143" s="126">
        <v>0</v>
      </c>
      <c r="F143" s="126">
        <v>0</v>
      </c>
      <c r="G143" s="129">
        <f t="shared" si="8"/>
        <v>0</v>
      </c>
      <c r="H143" s="132"/>
    </row>
    <row r="144" spans="1:7" s="131" customFormat="1" ht="15.75">
      <c r="A144" s="128"/>
      <c r="B144" s="128"/>
      <c r="C144" s="113" t="s">
        <v>290</v>
      </c>
      <c r="D144" s="126">
        <v>0</v>
      </c>
      <c r="E144" s="126">
        <v>0</v>
      </c>
      <c r="F144" s="126">
        <v>0</v>
      </c>
      <c r="G144" s="129">
        <f t="shared" si="8"/>
        <v>0</v>
      </c>
    </row>
    <row r="145" spans="1:7" s="131" customFormat="1" ht="31.5">
      <c r="A145" s="128"/>
      <c r="B145" s="128"/>
      <c r="C145" s="119" t="s">
        <v>291</v>
      </c>
      <c r="D145" s="118">
        <v>0</v>
      </c>
      <c r="E145" s="118">
        <v>0</v>
      </c>
      <c r="F145" s="118">
        <v>0</v>
      </c>
      <c r="G145" s="129">
        <f t="shared" si="8"/>
        <v>0</v>
      </c>
    </row>
    <row r="146" spans="1:7" s="131" customFormat="1" ht="15.75">
      <c r="A146" s="128"/>
      <c r="B146" s="128"/>
      <c r="C146" s="113" t="s">
        <v>292</v>
      </c>
      <c r="D146" s="118">
        <v>0</v>
      </c>
      <c r="E146" s="118">
        <v>0</v>
      </c>
      <c r="F146" s="118">
        <v>0</v>
      </c>
      <c r="G146" s="129">
        <f t="shared" si="8"/>
        <v>0</v>
      </c>
    </row>
    <row r="147" spans="1:7" s="131" customFormat="1" ht="15.75">
      <c r="A147" s="128"/>
      <c r="B147" s="128"/>
      <c r="C147" s="113" t="s">
        <v>293</v>
      </c>
      <c r="D147" s="118">
        <v>0</v>
      </c>
      <c r="E147" s="118">
        <v>0</v>
      </c>
      <c r="F147" s="118">
        <v>0</v>
      </c>
      <c r="G147" s="129">
        <f t="shared" si="8"/>
        <v>0</v>
      </c>
    </row>
    <row r="148" spans="1:10" s="130" customFormat="1" ht="15.75" customHeight="1">
      <c r="A148" s="128" t="s">
        <v>277</v>
      </c>
      <c r="B148" s="128" t="s">
        <v>157</v>
      </c>
      <c r="C148" s="120" t="s">
        <v>25</v>
      </c>
      <c r="D148" s="121">
        <f>D149+D152</f>
        <v>4036.1</v>
      </c>
      <c r="E148" s="121">
        <f>E149+E152</f>
        <v>4036.1</v>
      </c>
      <c r="F148" s="121">
        <f>F149+F152</f>
        <v>4036.1</v>
      </c>
      <c r="G148" s="129">
        <f aca="true" t="shared" si="9" ref="G148:G154">D148+E148+F148</f>
        <v>12108.3</v>
      </c>
      <c r="H148" s="129"/>
      <c r="I148" s="129"/>
      <c r="J148" s="129"/>
    </row>
    <row r="149" spans="1:8" s="131" customFormat="1" ht="31.5">
      <c r="A149" s="128"/>
      <c r="B149" s="128"/>
      <c r="C149" s="113" t="s">
        <v>288</v>
      </c>
      <c r="D149" s="124">
        <f>'ТАБЛИЦА 6'!J55</f>
        <v>4036.1</v>
      </c>
      <c r="E149" s="124">
        <f>'ТАБЛИЦА 6'!N55</f>
        <v>4036.1</v>
      </c>
      <c r="F149" s="124">
        <f>'ТАБЛИЦА 6'!P55</f>
        <v>4036.1</v>
      </c>
      <c r="G149" s="129">
        <f t="shared" si="9"/>
        <v>12108.3</v>
      </c>
      <c r="H149" s="129"/>
    </row>
    <row r="150" spans="1:8" s="131" customFormat="1" ht="31.5">
      <c r="A150" s="128"/>
      <c r="B150" s="128"/>
      <c r="C150" s="113" t="s">
        <v>289</v>
      </c>
      <c r="D150" s="126">
        <v>0</v>
      </c>
      <c r="E150" s="126">
        <v>0</v>
      </c>
      <c r="F150" s="126">
        <v>0</v>
      </c>
      <c r="G150" s="129">
        <f t="shared" si="9"/>
        <v>0</v>
      </c>
      <c r="H150" s="132"/>
    </row>
    <row r="151" spans="1:7" s="131" customFormat="1" ht="15.75">
      <c r="A151" s="128"/>
      <c r="B151" s="128"/>
      <c r="C151" s="113" t="s">
        <v>290</v>
      </c>
      <c r="D151" s="126">
        <v>0</v>
      </c>
      <c r="E151" s="126">
        <v>0</v>
      </c>
      <c r="F151" s="126">
        <v>0</v>
      </c>
      <c r="G151" s="129">
        <f t="shared" si="9"/>
        <v>0</v>
      </c>
    </row>
    <row r="152" spans="1:7" s="131" customFormat="1" ht="31.5">
      <c r="A152" s="128"/>
      <c r="B152" s="128"/>
      <c r="C152" s="119" t="s">
        <v>291</v>
      </c>
      <c r="D152" s="118">
        <v>0</v>
      </c>
      <c r="E152" s="118">
        <v>0</v>
      </c>
      <c r="F152" s="118">
        <v>0</v>
      </c>
      <c r="G152" s="129">
        <f t="shared" si="9"/>
        <v>0</v>
      </c>
    </row>
    <row r="153" spans="1:7" s="131" customFormat="1" ht="15.75">
      <c r="A153" s="128"/>
      <c r="B153" s="128"/>
      <c r="C153" s="113" t="s">
        <v>292</v>
      </c>
      <c r="D153" s="118">
        <v>0</v>
      </c>
      <c r="E153" s="118">
        <v>0</v>
      </c>
      <c r="F153" s="118">
        <v>0</v>
      </c>
      <c r="G153" s="129">
        <f t="shared" si="9"/>
        <v>0</v>
      </c>
    </row>
    <row r="154" spans="1:7" s="131" customFormat="1" ht="15.75">
      <c r="A154" s="128"/>
      <c r="B154" s="128"/>
      <c r="C154" s="113" t="s">
        <v>293</v>
      </c>
      <c r="D154" s="118">
        <v>0</v>
      </c>
      <c r="E154" s="118">
        <v>0</v>
      </c>
      <c r="F154" s="118">
        <v>0</v>
      </c>
      <c r="G154" s="129">
        <f t="shared" si="9"/>
        <v>0</v>
      </c>
    </row>
    <row r="155" spans="1:7" s="125" customFormat="1" ht="15.75" customHeight="1">
      <c r="A155" s="111" t="s">
        <v>161</v>
      </c>
      <c r="B155" s="111" t="s">
        <v>162</v>
      </c>
      <c r="C155" s="120" t="s">
        <v>25</v>
      </c>
      <c r="D155" s="121">
        <f>D156</f>
        <v>554230.9000000001</v>
      </c>
      <c r="E155" s="121">
        <f>E156</f>
        <v>459940.8</v>
      </c>
      <c r="F155" s="121">
        <f>F156</f>
        <v>461828.19999999995</v>
      </c>
      <c r="G155" s="122">
        <f aca="true" t="shared" si="10" ref="G155:G161">D155+E155+F155</f>
        <v>1475999.9000000001</v>
      </c>
    </row>
    <row r="156" spans="1:7" s="125" customFormat="1" ht="31.5">
      <c r="A156" s="111"/>
      <c r="B156" s="111"/>
      <c r="C156" s="113" t="s">
        <v>288</v>
      </c>
      <c r="D156" s="124">
        <f>'ТАБЛИЦА 6'!J57</f>
        <v>554230.9000000001</v>
      </c>
      <c r="E156" s="124">
        <f>'ТАБЛИЦА 6'!N57</f>
        <v>459940.8</v>
      </c>
      <c r="F156" s="124">
        <f>'ТАБЛИЦА 6'!P57</f>
        <v>461828.19999999995</v>
      </c>
      <c r="G156" s="122">
        <f t="shared" si="10"/>
        <v>1475999.9000000001</v>
      </c>
    </row>
    <row r="157" spans="1:7" s="125" customFormat="1" ht="31.5">
      <c r="A157" s="111"/>
      <c r="B157" s="111"/>
      <c r="C157" s="113" t="s">
        <v>289</v>
      </c>
      <c r="D157" s="126">
        <f>4219.3+4007.9+38.3</f>
        <v>8265.5</v>
      </c>
      <c r="E157" s="118">
        <v>0</v>
      </c>
      <c r="F157" s="118">
        <v>0</v>
      </c>
      <c r="G157" s="122">
        <f t="shared" si="10"/>
        <v>8265.5</v>
      </c>
    </row>
    <row r="158" spans="1:7" s="125" customFormat="1" ht="15.75">
      <c r="A158" s="111"/>
      <c r="B158" s="111"/>
      <c r="C158" s="113" t="s">
        <v>290</v>
      </c>
      <c r="D158" s="118">
        <v>0</v>
      </c>
      <c r="E158" s="118">
        <v>0</v>
      </c>
      <c r="F158" s="118">
        <v>0</v>
      </c>
      <c r="G158" s="122">
        <f t="shared" si="10"/>
        <v>0</v>
      </c>
    </row>
    <row r="159" spans="1:7" s="125" customFormat="1" ht="31.5">
      <c r="A159" s="111"/>
      <c r="B159" s="111"/>
      <c r="C159" s="119" t="s">
        <v>291</v>
      </c>
      <c r="D159" s="118">
        <v>0</v>
      </c>
      <c r="E159" s="118">
        <v>0</v>
      </c>
      <c r="F159" s="118">
        <v>0</v>
      </c>
      <c r="G159" s="122">
        <f t="shared" si="10"/>
        <v>0</v>
      </c>
    </row>
    <row r="160" spans="1:7" s="125" customFormat="1" ht="15.75">
      <c r="A160" s="111"/>
      <c r="B160" s="111"/>
      <c r="C160" s="113" t="s">
        <v>292</v>
      </c>
      <c r="D160" s="118">
        <v>0</v>
      </c>
      <c r="E160" s="118">
        <v>0</v>
      </c>
      <c r="F160" s="118">
        <v>0</v>
      </c>
      <c r="G160" s="122">
        <f t="shared" si="10"/>
        <v>0</v>
      </c>
    </row>
    <row r="161" spans="1:7" s="125" customFormat="1" ht="15.75">
      <c r="A161" s="111"/>
      <c r="B161" s="111"/>
      <c r="C161" s="113" t="s">
        <v>293</v>
      </c>
      <c r="D161" s="118">
        <v>0</v>
      </c>
      <c r="E161" s="118">
        <v>0</v>
      </c>
      <c r="F161" s="118">
        <v>0</v>
      </c>
      <c r="G161" s="122">
        <f t="shared" si="10"/>
        <v>0</v>
      </c>
    </row>
    <row r="162" spans="1:10" s="130" customFormat="1" ht="15.75" customHeight="1">
      <c r="A162" s="128" t="s">
        <v>277</v>
      </c>
      <c r="B162" s="128" t="s">
        <v>302</v>
      </c>
      <c r="C162" s="120" t="s">
        <v>25</v>
      </c>
      <c r="D162" s="121">
        <f>D163+D166</f>
        <v>13442.7</v>
      </c>
      <c r="E162" s="121">
        <f>E163+E166</f>
        <v>8823.7</v>
      </c>
      <c r="F162" s="121">
        <f>F163+F166</f>
        <v>8919.1</v>
      </c>
      <c r="G162" s="129">
        <f aca="true" t="shared" si="11" ref="G162:G168">D162+E162+F162</f>
        <v>31185.5</v>
      </c>
      <c r="H162" s="129"/>
      <c r="I162" s="129"/>
      <c r="J162" s="129"/>
    </row>
    <row r="163" spans="1:8" s="131" customFormat="1" ht="31.5">
      <c r="A163" s="128"/>
      <c r="B163" s="128"/>
      <c r="C163" s="113" t="s">
        <v>288</v>
      </c>
      <c r="D163" s="124">
        <f>'ТАБЛИЦА 6'!J59</f>
        <v>13442.7</v>
      </c>
      <c r="E163" s="124">
        <f>'ТАБЛИЦА 6'!N59</f>
        <v>8823.7</v>
      </c>
      <c r="F163" s="124">
        <f>'ТАБЛИЦА 6'!P59</f>
        <v>8919.1</v>
      </c>
      <c r="G163" s="129">
        <f t="shared" si="11"/>
        <v>31185.5</v>
      </c>
      <c r="H163" s="129"/>
    </row>
    <row r="164" spans="1:8" s="131" customFormat="1" ht="31.5">
      <c r="A164" s="128"/>
      <c r="B164" s="128"/>
      <c r="C164" s="113" t="s">
        <v>289</v>
      </c>
      <c r="D164" s="126">
        <v>4219.3</v>
      </c>
      <c r="E164" s="126">
        <v>0</v>
      </c>
      <c r="F164" s="126">
        <v>0</v>
      </c>
      <c r="G164" s="129">
        <f t="shared" si="11"/>
        <v>4219.3</v>
      </c>
      <c r="H164" s="132"/>
    </row>
    <row r="165" spans="1:7" s="131" customFormat="1" ht="15.75">
      <c r="A165" s="128"/>
      <c r="B165" s="128"/>
      <c r="C165" s="113" t="s">
        <v>290</v>
      </c>
      <c r="D165" s="126">
        <v>0</v>
      </c>
      <c r="E165" s="126">
        <v>0</v>
      </c>
      <c r="F165" s="126">
        <v>0</v>
      </c>
      <c r="G165" s="129">
        <f t="shared" si="11"/>
        <v>0</v>
      </c>
    </row>
    <row r="166" spans="1:7" s="131" customFormat="1" ht="31.5">
      <c r="A166" s="128"/>
      <c r="B166" s="128"/>
      <c r="C166" s="119" t="s">
        <v>291</v>
      </c>
      <c r="D166" s="118">
        <v>0</v>
      </c>
      <c r="E166" s="118">
        <v>0</v>
      </c>
      <c r="F166" s="118">
        <v>0</v>
      </c>
      <c r="G166" s="129">
        <f t="shared" si="11"/>
        <v>0</v>
      </c>
    </row>
    <row r="167" spans="1:7" s="131" customFormat="1" ht="15.75">
      <c r="A167" s="128"/>
      <c r="B167" s="128"/>
      <c r="C167" s="113" t="s">
        <v>292</v>
      </c>
      <c r="D167" s="118">
        <v>0</v>
      </c>
      <c r="E167" s="118">
        <v>0</v>
      </c>
      <c r="F167" s="118">
        <v>0</v>
      </c>
      <c r="G167" s="129">
        <f t="shared" si="11"/>
        <v>0</v>
      </c>
    </row>
    <row r="168" spans="1:7" s="131" customFormat="1" ht="15.75">
      <c r="A168" s="128"/>
      <c r="B168" s="128"/>
      <c r="C168" s="113" t="s">
        <v>293</v>
      </c>
      <c r="D168" s="118">
        <v>0</v>
      </c>
      <c r="E168" s="118">
        <v>0</v>
      </c>
      <c r="F168" s="118">
        <v>0</v>
      </c>
      <c r="G168" s="129">
        <f t="shared" si="11"/>
        <v>0</v>
      </c>
    </row>
    <row r="169" spans="1:10" s="130" customFormat="1" ht="15.75" customHeight="1">
      <c r="A169" s="128" t="s">
        <v>277</v>
      </c>
      <c r="B169" s="128" t="s">
        <v>171</v>
      </c>
      <c r="C169" s="120" t="s">
        <v>25</v>
      </c>
      <c r="D169" s="121">
        <f>D170+D173</f>
        <v>105.6</v>
      </c>
      <c r="E169" s="121">
        <f>E170+E173</f>
        <v>111.1</v>
      </c>
      <c r="F169" s="121">
        <f>F170+F173</f>
        <v>116.7</v>
      </c>
      <c r="G169" s="129">
        <f aca="true" t="shared" si="12" ref="G169:G175">D169+E169+F169</f>
        <v>333.4</v>
      </c>
      <c r="H169" s="129"/>
      <c r="I169" s="129"/>
      <c r="J169" s="129"/>
    </row>
    <row r="170" spans="1:8" s="131" customFormat="1" ht="31.5">
      <c r="A170" s="128"/>
      <c r="B170" s="128"/>
      <c r="C170" s="113" t="s">
        <v>288</v>
      </c>
      <c r="D170" s="124">
        <f>'ТАБЛИЦА 6'!J61</f>
        <v>105.6</v>
      </c>
      <c r="E170" s="124">
        <f>'ТАБЛИЦА 6'!N61</f>
        <v>111.1</v>
      </c>
      <c r="F170" s="124">
        <f>'ТАБЛИЦА 6'!P61</f>
        <v>116.7</v>
      </c>
      <c r="G170" s="129">
        <f t="shared" si="12"/>
        <v>333.4</v>
      </c>
      <c r="H170" s="129"/>
    </row>
    <row r="171" spans="1:8" s="131" customFormat="1" ht="31.5">
      <c r="A171" s="128"/>
      <c r="B171" s="128"/>
      <c r="C171" s="113" t="s">
        <v>289</v>
      </c>
      <c r="D171" s="126">
        <v>0</v>
      </c>
      <c r="E171" s="126">
        <v>0</v>
      </c>
      <c r="F171" s="126">
        <v>0</v>
      </c>
      <c r="G171" s="129">
        <f t="shared" si="12"/>
        <v>0</v>
      </c>
      <c r="H171" s="132"/>
    </row>
    <row r="172" spans="1:7" s="131" customFormat="1" ht="15.75">
      <c r="A172" s="128"/>
      <c r="B172" s="128"/>
      <c r="C172" s="113" t="s">
        <v>290</v>
      </c>
      <c r="D172" s="126">
        <v>0</v>
      </c>
      <c r="E172" s="126">
        <v>0</v>
      </c>
      <c r="F172" s="126">
        <v>0</v>
      </c>
      <c r="G172" s="129">
        <f t="shared" si="12"/>
        <v>0</v>
      </c>
    </row>
    <row r="173" spans="1:7" s="131" customFormat="1" ht="31.5">
      <c r="A173" s="128"/>
      <c r="B173" s="128"/>
      <c r="C173" s="119" t="s">
        <v>291</v>
      </c>
      <c r="D173" s="118">
        <v>0</v>
      </c>
      <c r="E173" s="118">
        <v>0</v>
      </c>
      <c r="F173" s="118">
        <v>0</v>
      </c>
      <c r="G173" s="129">
        <f t="shared" si="12"/>
        <v>0</v>
      </c>
    </row>
    <row r="174" spans="1:7" s="131" customFormat="1" ht="15.75">
      <c r="A174" s="128"/>
      <c r="B174" s="128"/>
      <c r="C174" s="113" t="s">
        <v>292</v>
      </c>
      <c r="D174" s="118">
        <v>0</v>
      </c>
      <c r="E174" s="118">
        <v>0</v>
      </c>
      <c r="F174" s="118">
        <v>0</v>
      </c>
      <c r="G174" s="129">
        <f t="shared" si="12"/>
        <v>0</v>
      </c>
    </row>
    <row r="175" spans="1:7" s="131" customFormat="1" ht="15.75">
      <c r="A175" s="128"/>
      <c r="B175" s="128"/>
      <c r="C175" s="113" t="s">
        <v>293</v>
      </c>
      <c r="D175" s="118">
        <v>0</v>
      </c>
      <c r="E175" s="118">
        <v>0</v>
      </c>
      <c r="F175" s="118">
        <v>0</v>
      </c>
      <c r="G175" s="129">
        <f t="shared" si="12"/>
        <v>0</v>
      </c>
    </row>
    <row r="176" spans="1:10" s="130" customFormat="1" ht="15.75" customHeight="1">
      <c r="A176" s="128" t="s">
        <v>277</v>
      </c>
      <c r="B176" s="128" t="s">
        <v>303</v>
      </c>
      <c r="C176" s="120" t="s">
        <v>25</v>
      </c>
      <c r="D176" s="121">
        <f>D177+D180</f>
        <v>46500</v>
      </c>
      <c r="E176" s="121">
        <f>E177+E180</f>
        <v>13567.1</v>
      </c>
      <c r="F176" s="121">
        <f>F177+F180</f>
        <v>13645.7</v>
      </c>
      <c r="G176" s="129">
        <f aca="true" t="shared" si="13" ref="G176:G182">D176+E176+F176</f>
        <v>73712.8</v>
      </c>
      <c r="H176" s="129"/>
      <c r="I176" s="129"/>
      <c r="J176" s="129"/>
    </row>
    <row r="177" spans="1:8" s="131" customFormat="1" ht="31.5">
      <c r="A177" s="128"/>
      <c r="B177" s="128"/>
      <c r="C177" s="113" t="s">
        <v>288</v>
      </c>
      <c r="D177" s="124">
        <f>'ТАБЛИЦА 6'!J63</f>
        <v>46500</v>
      </c>
      <c r="E177" s="124">
        <f>'ТАБЛИЦА 6'!N63</f>
        <v>13567.1</v>
      </c>
      <c r="F177" s="124">
        <f>'ТАБЛИЦА 6'!P63</f>
        <v>13645.7</v>
      </c>
      <c r="G177" s="129">
        <f t="shared" si="13"/>
        <v>73712.8</v>
      </c>
      <c r="H177" s="129"/>
    </row>
    <row r="178" spans="1:8" s="131" customFormat="1" ht="31.5">
      <c r="A178" s="128"/>
      <c r="B178" s="128"/>
      <c r="C178" s="113" t="s">
        <v>289</v>
      </c>
      <c r="D178" s="126">
        <v>4046.2</v>
      </c>
      <c r="E178" s="126">
        <v>0</v>
      </c>
      <c r="F178" s="126">
        <v>0</v>
      </c>
      <c r="G178" s="129">
        <f t="shared" si="13"/>
        <v>4046.2</v>
      </c>
      <c r="H178" s="132"/>
    </row>
    <row r="179" spans="1:7" s="131" customFormat="1" ht="15.75">
      <c r="A179" s="128"/>
      <c r="B179" s="128"/>
      <c r="C179" s="113" t="s">
        <v>290</v>
      </c>
      <c r="D179" s="126">
        <v>0</v>
      </c>
      <c r="E179" s="126">
        <v>0</v>
      </c>
      <c r="F179" s="126">
        <v>0</v>
      </c>
      <c r="G179" s="129">
        <f t="shared" si="13"/>
        <v>0</v>
      </c>
    </row>
    <row r="180" spans="1:7" s="131" customFormat="1" ht="31.5">
      <c r="A180" s="128"/>
      <c r="B180" s="128"/>
      <c r="C180" s="119" t="s">
        <v>291</v>
      </c>
      <c r="D180" s="118">
        <v>0</v>
      </c>
      <c r="E180" s="118">
        <v>0</v>
      </c>
      <c r="F180" s="118">
        <v>0</v>
      </c>
      <c r="G180" s="129">
        <f t="shared" si="13"/>
        <v>0</v>
      </c>
    </row>
    <row r="181" spans="1:7" s="131" customFormat="1" ht="15.75">
      <c r="A181" s="128"/>
      <c r="B181" s="128"/>
      <c r="C181" s="113" t="s">
        <v>292</v>
      </c>
      <c r="D181" s="118">
        <v>0</v>
      </c>
      <c r="E181" s="118">
        <v>0</v>
      </c>
      <c r="F181" s="118">
        <v>0</v>
      </c>
      <c r="G181" s="129">
        <f t="shared" si="13"/>
        <v>0</v>
      </c>
    </row>
    <row r="182" spans="1:7" s="131" customFormat="1" ht="15.75">
      <c r="A182" s="128"/>
      <c r="B182" s="128"/>
      <c r="C182" s="113" t="s">
        <v>293</v>
      </c>
      <c r="D182" s="118">
        <v>0</v>
      </c>
      <c r="E182" s="118">
        <v>0</v>
      </c>
      <c r="F182" s="118">
        <v>0</v>
      </c>
      <c r="G182" s="129">
        <f t="shared" si="13"/>
        <v>0</v>
      </c>
    </row>
    <row r="183" spans="1:10" s="130" customFormat="1" ht="15.75" customHeight="1">
      <c r="A183" s="128" t="s">
        <v>277</v>
      </c>
      <c r="B183" s="128" t="s">
        <v>304</v>
      </c>
      <c r="C183" s="120" t="s">
        <v>25</v>
      </c>
      <c r="D183" s="121">
        <f>D184+D187</f>
        <v>730.2</v>
      </c>
      <c r="E183" s="121">
        <f>E184+E187</f>
        <v>749.9</v>
      </c>
      <c r="F183" s="121">
        <f>F184+F187</f>
        <v>769.9</v>
      </c>
      <c r="G183" s="129">
        <f aca="true" t="shared" si="14" ref="G183:G189">D183+E183+F183</f>
        <v>2250</v>
      </c>
      <c r="H183" s="129"/>
      <c r="I183" s="129"/>
      <c r="J183" s="129"/>
    </row>
    <row r="184" spans="1:8" s="131" customFormat="1" ht="31.5">
      <c r="A184" s="128"/>
      <c r="B184" s="128"/>
      <c r="C184" s="113" t="s">
        <v>288</v>
      </c>
      <c r="D184" s="124">
        <f>'ТАБЛИЦА 6'!J64</f>
        <v>730.2</v>
      </c>
      <c r="E184" s="124">
        <f>'ТАБЛИЦА 6'!N64</f>
        <v>749.9</v>
      </c>
      <c r="F184" s="124">
        <f>'ТАБЛИЦА 6'!P64</f>
        <v>769.9</v>
      </c>
      <c r="G184" s="129">
        <f t="shared" si="14"/>
        <v>2250</v>
      </c>
      <c r="H184" s="129"/>
    </row>
    <row r="185" spans="1:8" s="131" customFormat="1" ht="31.5">
      <c r="A185" s="128"/>
      <c r="B185" s="128"/>
      <c r="C185" s="113" t="s">
        <v>289</v>
      </c>
      <c r="D185" s="126">
        <v>0</v>
      </c>
      <c r="E185" s="126">
        <v>0</v>
      </c>
      <c r="F185" s="126">
        <v>0</v>
      </c>
      <c r="G185" s="129">
        <f t="shared" si="14"/>
        <v>0</v>
      </c>
      <c r="H185" s="132"/>
    </row>
    <row r="186" spans="1:7" s="131" customFormat="1" ht="15.75">
      <c r="A186" s="128"/>
      <c r="B186" s="128"/>
      <c r="C186" s="113" t="s">
        <v>290</v>
      </c>
      <c r="D186" s="126">
        <v>0</v>
      </c>
      <c r="E186" s="126">
        <v>0</v>
      </c>
      <c r="F186" s="126">
        <v>0</v>
      </c>
      <c r="G186" s="129">
        <f t="shared" si="14"/>
        <v>0</v>
      </c>
    </row>
    <row r="187" spans="1:7" s="131" customFormat="1" ht="31.5">
      <c r="A187" s="128"/>
      <c r="B187" s="128"/>
      <c r="C187" s="119" t="s">
        <v>291</v>
      </c>
      <c r="D187" s="118">
        <v>0</v>
      </c>
      <c r="E187" s="118">
        <v>0</v>
      </c>
      <c r="F187" s="118">
        <v>0</v>
      </c>
      <c r="G187" s="129">
        <f t="shared" si="14"/>
        <v>0</v>
      </c>
    </row>
    <row r="188" spans="1:7" s="131" customFormat="1" ht="15.75">
      <c r="A188" s="128"/>
      <c r="B188" s="128"/>
      <c r="C188" s="113" t="s">
        <v>292</v>
      </c>
      <c r="D188" s="118">
        <v>0</v>
      </c>
      <c r="E188" s="118">
        <v>0</v>
      </c>
      <c r="F188" s="118">
        <v>0</v>
      </c>
      <c r="G188" s="129">
        <f t="shared" si="14"/>
        <v>0</v>
      </c>
    </row>
    <row r="189" spans="1:7" s="131" customFormat="1" ht="15.75">
      <c r="A189" s="128"/>
      <c r="B189" s="128"/>
      <c r="C189" s="113" t="s">
        <v>293</v>
      </c>
      <c r="D189" s="118">
        <v>0</v>
      </c>
      <c r="E189" s="118">
        <v>0</v>
      </c>
      <c r="F189" s="118">
        <v>0</v>
      </c>
      <c r="G189" s="129">
        <f t="shared" si="14"/>
        <v>0</v>
      </c>
    </row>
    <row r="190" spans="1:10" s="130" customFormat="1" ht="15.75" customHeight="1">
      <c r="A190" s="128" t="s">
        <v>277</v>
      </c>
      <c r="B190" s="128" t="s">
        <v>186</v>
      </c>
      <c r="C190" s="120" t="s">
        <v>25</v>
      </c>
      <c r="D190" s="121">
        <f>D191+D194</f>
        <v>178427</v>
      </c>
      <c r="E190" s="121">
        <f>E191+E194</f>
        <v>171405.1</v>
      </c>
      <c r="F190" s="121">
        <f>F191+F194</f>
        <v>172818</v>
      </c>
      <c r="G190" s="129">
        <f aca="true" t="shared" si="15" ref="G190:G196">D190+E190+F190</f>
        <v>522650.1</v>
      </c>
      <c r="H190" s="129"/>
      <c r="I190" s="129"/>
      <c r="J190" s="129"/>
    </row>
    <row r="191" spans="1:8" s="131" customFormat="1" ht="31.5">
      <c r="A191" s="128"/>
      <c r="B191" s="128"/>
      <c r="C191" s="113" t="s">
        <v>288</v>
      </c>
      <c r="D191" s="124">
        <f>'ТАБЛИЦА 6'!J66</f>
        <v>178427</v>
      </c>
      <c r="E191" s="124">
        <f>'ТАБЛИЦА 6'!N66</f>
        <v>171405.1</v>
      </c>
      <c r="F191" s="124">
        <f>'ТАБЛИЦА 6'!P66</f>
        <v>172818</v>
      </c>
      <c r="G191" s="129">
        <f t="shared" si="15"/>
        <v>522650.1</v>
      </c>
      <c r="H191" s="129"/>
    </row>
    <row r="192" spans="1:8" s="131" customFormat="1" ht="31.5">
      <c r="A192" s="128"/>
      <c r="B192" s="128"/>
      <c r="C192" s="113" t="s">
        <v>289</v>
      </c>
      <c r="D192" s="126">
        <v>0</v>
      </c>
      <c r="E192" s="126">
        <v>0</v>
      </c>
      <c r="F192" s="126">
        <v>0</v>
      </c>
      <c r="G192" s="129">
        <f t="shared" si="15"/>
        <v>0</v>
      </c>
      <c r="H192" s="132"/>
    </row>
    <row r="193" spans="1:7" s="131" customFormat="1" ht="15.75">
      <c r="A193" s="128"/>
      <c r="B193" s="128"/>
      <c r="C193" s="113" t="s">
        <v>290</v>
      </c>
      <c r="D193" s="126">
        <v>0</v>
      </c>
      <c r="E193" s="126">
        <v>0</v>
      </c>
      <c r="F193" s="126">
        <v>0</v>
      </c>
      <c r="G193" s="129">
        <f t="shared" si="15"/>
        <v>0</v>
      </c>
    </row>
    <row r="194" spans="1:7" s="131" customFormat="1" ht="31.5">
      <c r="A194" s="128"/>
      <c r="B194" s="128"/>
      <c r="C194" s="119" t="s">
        <v>291</v>
      </c>
      <c r="D194" s="118">
        <v>0</v>
      </c>
      <c r="E194" s="118">
        <v>0</v>
      </c>
      <c r="F194" s="118">
        <v>0</v>
      </c>
      <c r="G194" s="129">
        <f t="shared" si="15"/>
        <v>0</v>
      </c>
    </row>
    <row r="195" spans="1:7" s="131" customFormat="1" ht="15.75">
      <c r="A195" s="128"/>
      <c r="B195" s="128"/>
      <c r="C195" s="113" t="s">
        <v>292</v>
      </c>
      <c r="D195" s="118">
        <v>0</v>
      </c>
      <c r="E195" s="118">
        <v>0</v>
      </c>
      <c r="F195" s="118">
        <v>0</v>
      </c>
      <c r="G195" s="129">
        <f t="shared" si="15"/>
        <v>0</v>
      </c>
    </row>
    <row r="196" spans="1:7" s="131" customFormat="1" ht="15.75">
      <c r="A196" s="128"/>
      <c r="B196" s="128"/>
      <c r="C196" s="113" t="s">
        <v>293</v>
      </c>
      <c r="D196" s="118">
        <v>0</v>
      </c>
      <c r="E196" s="118">
        <v>0</v>
      </c>
      <c r="F196" s="118">
        <v>0</v>
      </c>
      <c r="G196" s="129">
        <f t="shared" si="15"/>
        <v>0</v>
      </c>
    </row>
    <row r="197" spans="1:10" s="130" customFormat="1" ht="15.75" customHeight="1">
      <c r="A197" s="128" t="s">
        <v>277</v>
      </c>
      <c r="B197" s="128" t="s">
        <v>191</v>
      </c>
      <c r="C197" s="120" t="s">
        <v>25</v>
      </c>
      <c r="D197" s="121">
        <f>D198+D201</f>
        <v>315025.4</v>
      </c>
      <c r="E197" s="121">
        <f>E198+E201</f>
        <v>265283.9</v>
      </c>
      <c r="F197" s="121">
        <f>F198+F201</f>
        <v>265558.8</v>
      </c>
      <c r="G197" s="129">
        <f aca="true" t="shared" si="16" ref="G197:G203">D197+E197+F197</f>
        <v>845868.1000000001</v>
      </c>
      <c r="H197" s="129"/>
      <c r="I197" s="129"/>
      <c r="J197" s="129"/>
    </row>
    <row r="198" spans="1:8" s="131" customFormat="1" ht="31.5">
      <c r="A198" s="128"/>
      <c r="B198" s="128"/>
      <c r="C198" s="113" t="s">
        <v>288</v>
      </c>
      <c r="D198" s="124">
        <f>'ТАБЛИЦА 6'!J68</f>
        <v>315025.4</v>
      </c>
      <c r="E198" s="124">
        <f>'ТАБЛИЦА 6'!N68</f>
        <v>265283.9</v>
      </c>
      <c r="F198" s="124">
        <f>'ТАБЛИЦА 6'!P68</f>
        <v>265558.8</v>
      </c>
      <c r="G198" s="129">
        <f t="shared" si="16"/>
        <v>845868.1000000001</v>
      </c>
      <c r="H198" s="129"/>
    </row>
    <row r="199" spans="1:8" s="131" customFormat="1" ht="31.5">
      <c r="A199" s="128"/>
      <c r="B199" s="128"/>
      <c r="C199" s="113" t="s">
        <v>289</v>
      </c>
      <c r="D199" s="126">
        <v>0</v>
      </c>
      <c r="E199" s="126">
        <v>0</v>
      </c>
      <c r="F199" s="126">
        <v>0</v>
      </c>
      <c r="G199" s="129">
        <f t="shared" si="16"/>
        <v>0</v>
      </c>
      <c r="H199" s="132"/>
    </row>
    <row r="200" spans="1:7" s="131" customFormat="1" ht="15.75">
      <c r="A200" s="128"/>
      <c r="B200" s="128"/>
      <c r="C200" s="113" t="s">
        <v>290</v>
      </c>
      <c r="D200" s="126">
        <v>0</v>
      </c>
      <c r="E200" s="126">
        <v>0</v>
      </c>
      <c r="F200" s="126">
        <v>0</v>
      </c>
      <c r="G200" s="129">
        <f t="shared" si="16"/>
        <v>0</v>
      </c>
    </row>
    <row r="201" spans="1:7" s="131" customFormat="1" ht="31.5">
      <c r="A201" s="128"/>
      <c r="B201" s="128"/>
      <c r="C201" s="119" t="s">
        <v>291</v>
      </c>
      <c r="D201" s="118">
        <v>0</v>
      </c>
      <c r="E201" s="118">
        <v>0</v>
      </c>
      <c r="F201" s="118">
        <v>0</v>
      </c>
      <c r="G201" s="129">
        <f t="shared" si="16"/>
        <v>0</v>
      </c>
    </row>
    <row r="202" spans="1:7" s="131" customFormat="1" ht="15.75">
      <c r="A202" s="128"/>
      <c r="B202" s="128"/>
      <c r="C202" s="113" t="s">
        <v>292</v>
      </c>
      <c r="D202" s="118">
        <v>0</v>
      </c>
      <c r="E202" s="118">
        <v>0</v>
      </c>
      <c r="F202" s="118">
        <v>0</v>
      </c>
      <c r="G202" s="129">
        <f t="shared" si="16"/>
        <v>0</v>
      </c>
    </row>
    <row r="203" spans="1:7" s="131" customFormat="1" ht="15.75">
      <c r="A203" s="128"/>
      <c r="B203" s="128"/>
      <c r="C203" s="113" t="s">
        <v>293</v>
      </c>
      <c r="D203" s="118">
        <v>0</v>
      </c>
      <c r="E203" s="118">
        <v>0</v>
      </c>
      <c r="F203" s="118">
        <v>0</v>
      </c>
      <c r="G203" s="129">
        <f t="shared" si="16"/>
        <v>0</v>
      </c>
    </row>
    <row r="204" spans="1:7" s="125" customFormat="1" ht="15.75" customHeight="1">
      <c r="A204" s="111" t="s">
        <v>305</v>
      </c>
      <c r="B204" s="111" t="s">
        <v>195</v>
      </c>
      <c r="C204" s="120" t="s">
        <v>25</v>
      </c>
      <c r="D204" s="121">
        <f>D205</f>
        <v>57305.100000000006</v>
      </c>
      <c r="E204" s="121">
        <v>0</v>
      </c>
      <c r="F204" s="121">
        <v>0</v>
      </c>
      <c r="G204" s="122">
        <f aca="true" t="shared" si="17" ref="G204:G210">D204+E204+F204</f>
        <v>57305.100000000006</v>
      </c>
    </row>
    <row r="205" spans="1:7" s="125" customFormat="1" ht="31.5">
      <c r="A205" s="111"/>
      <c r="B205" s="111"/>
      <c r="C205" s="113" t="s">
        <v>288</v>
      </c>
      <c r="D205" s="118">
        <f>'ТАБЛИЦА 6'!J69</f>
        <v>57305.100000000006</v>
      </c>
      <c r="E205" s="118">
        <v>0</v>
      </c>
      <c r="F205" s="118">
        <v>0</v>
      </c>
      <c r="G205" s="122">
        <f t="shared" si="17"/>
        <v>57305.100000000006</v>
      </c>
    </row>
    <row r="206" spans="1:7" s="125" customFormat="1" ht="31.5">
      <c r="A206" s="111"/>
      <c r="B206" s="111"/>
      <c r="C206" s="113" t="s">
        <v>289</v>
      </c>
      <c r="D206" s="118">
        <v>28048</v>
      </c>
      <c r="E206" s="118">
        <v>0</v>
      </c>
      <c r="F206" s="118">
        <v>0</v>
      </c>
      <c r="G206" s="122">
        <f t="shared" si="17"/>
        <v>28048</v>
      </c>
    </row>
    <row r="207" spans="1:7" s="125" customFormat="1" ht="15.75">
      <c r="A207" s="111"/>
      <c r="B207" s="111"/>
      <c r="C207" s="113" t="s">
        <v>290</v>
      </c>
      <c r="D207" s="118">
        <v>0</v>
      </c>
      <c r="E207" s="118">
        <v>0</v>
      </c>
      <c r="F207" s="118">
        <v>0</v>
      </c>
      <c r="G207" s="122">
        <f t="shared" si="17"/>
        <v>0</v>
      </c>
    </row>
    <row r="208" spans="1:7" s="125" customFormat="1" ht="31.5">
      <c r="A208" s="111"/>
      <c r="B208" s="111"/>
      <c r="C208" s="119" t="s">
        <v>291</v>
      </c>
      <c r="D208" s="118">
        <v>0</v>
      </c>
      <c r="E208" s="118">
        <v>0</v>
      </c>
      <c r="F208" s="118">
        <v>0</v>
      </c>
      <c r="G208" s="122">
        <f t="shared" si="17"/>
        <v>0</v>
      </c>
    </row>
    <row r="209" spans="1:7" s="125" customFormat="1" ht="15.75">
      <c r="A209" s="111"/>
      <c r="B209" s="111"/>
      <c r="C209" s="113" t="s">
        <v>292</v>
      </c>
      <c r="D209" s="118">
        <v>0</v>
      </c>
      <c r="E209" s="118">
        <v>0</v>
      </c>
      <c r="F209" s="118">
        <v>0</v>
      </c>
      <c r="G209" s="122">
        <f t="shared" si="17"/>
        <v>0</v>
      </c>
    </row>
    <row r="210" spans="1:7" s="125" customFormat="1" ht="15.75">
      <c r="A210" s="111"/>
      <c r="B210" s="111"/>
      <c r="C210" s="113" t="s">
        <v>293</v>
      </c>
      <c r="D210" s="118">
        <v>0</v>
      </c>
      <c r="E210" s="118">
        <v>0</v>
      </c>
      <c r="F210" s="118">
        <v>0</v>
      </c>
      <c r="G210" s="122">
        <f t="shared" si="17"/>
        <v>0</v>
      </c>
    </row>
    <row r="211" spans="1:10" s="130" customFormat="1" ht="15.75" customHeight="1">
      <c r="A211" s="128" t="s">
        <v>277</v>
      </c>
      <c r="B211" s="128" t="s">
        <v>200</v>
      </c>
      <c r="C211" s="120" t="s">
        <v>25</v>
      </c>
      <c r="D211" s="121">
        <f>D212+D215</f>
        <v>64.3</v>
      </c>
      <c r="E211" s="121">
        <f>E212+E215</f>
        <v>0</v>
      </c>
      <c r="F211" s="121">
        <f>F212+F215</f>
        <v>0</v>
      </c>
      <c r="G211" s="129">
        <f aca="true" t="shared" si="18" ref="G211:G217">D211+E211+F211</f>
        <v>64.3</v>
      </c>
      <c r="H211" s="129"/>
      <c r="I211" s="129"/>
      <c r="J211" s="129"/>
    </row>
    <row r="212" spans="1:8" s="131" customFormat="1" ht="31.5">
      <c r="A212" s="128"/>
      <c r="B212" s="128"/>
      <c r="C212" s="113" t="s">
        <v>288</v>
      </c>
      <c r="D212" s="124">
        <f>'ТАБЛИЦА 6'!J72</f>
        <v>64.3</v>
      </c>
      <c r="E212" s="124">
        <v>0</v>
      </c>
      <c r="F212" s="124">
        <v>0</v>
      </c>
      <c r="G212" s="129">
        <f t="shared" si="18"/>
        <v>64.3</v>
      </c>
      <c r="H212" s="129"/>
    </row>
    <row r="213" spans="1:8" s="131" customFormat="1" ht="31.5">
      <c r="A213" s="128"/>
      <c r="B213" s="128"/>
      <c r="C213" s="113" t="s">
        <v>289</v>
      </c>
      <c r="D213" s="126">
        <v>0</v>
      </c>
      <c r="E213" s="126">
        <v>0</v>
      </c>
      <c r="F213" s="126">
        <v>0</v>
      </c>
      <c r="G213" s="129">
        <f t="shared" si="18"/>
        <v>0</v>
      </c>
      <c r="H213" s="132"/>
    </row>
    <row r="214" spans="1:7" s="131" customFormat="1" ht="15.75">
      <c r="A214" s="128"/>
      <c r="B214" s="128"/>
      <c r="C214" s="113" t="s">
        <v>290</v>
      </c>
      <c r="D214" s="126">
        <v>0</v>
      </c>
      <c r="E214" s="126">
        <v>0</v>
      </c>
      <c r="F214" s="126">
        <v>0</v>
      </c>
      <c r="G214" s="129">
        <f t="shared" si="18"/>
        <v>0</v>
      </c>
    </row>
    <row r="215" spans="1:7" s="131" customFormat="1" ht="31.5">
      <c r="A215" s="128"/>
      <c r="B215" s="128"/>
      <c r="C215" s="119" t="s">
        <v>291</v>
      </c>
      <c r="D215" s="118">
        <v>0</v>
      </c>
      <c r="E215" s="118">
        <v>0</v>
      </c>
      <c r="F215" s="118">
        <v>0</v>
      </c>
      <c r="G215" s="129">
        <f t="shared" si="18"/>
        <v>0</v>
      </c>
    </row>
    <row r="216" spans="1:7" s="131" customFormat="1" ht="15.75">
      <c r="A216" s="128"/>
      <c r="B216" s="128"/>
      <c r="C216" s="113" t="s">
        <v>292</v>
      </c>
      <c r="D216" s="118">
        <v>0</v>
      </c>
      <c r="E216" s="118">
        <v>0</v>
      </c>
      <c r="F216" s="118">
        <v>0</v>
      </c>
      <c r="G216" s="129">
        <f t="shared" si="18"/>
        <v>0</v>
      </c>
    </row>
    <row r="217" spans="1:7" s="131" customFormat="1" ht="15.75">
      <c r="A217" s="128"/>
      <c r="B217" s="128"/>
      <c r="C217" s="113" t="s">
        <v>293</v>
      </c>
      <c r="D217" s="118">
        <v>0</v>
      </c>
      <c r="E217" s="118">
        <v>0</v>
      </c>
      <c r="F217" s="118">
        <v>0</v>
      </c>
      <c r="G217" s="129">
        <f t="shared" si="18"/>
        <v>0</v>
      </c>
    </row>
    <row r="218" spans="1:10" s="130" customFormat="1" ht="15.75" customHeight="1">
      <c r="A218" s="128" t="s">
        <v>277</v>
      </c>
      <c r="B218" s="128" t="s">
        <v>206</v>
      </c>
      <c r="C218" s="120" t="s">
        <v>25</v>
      </c>
      <c r="D218" s="121">
        <f>D219+D222</f>
        <v>57240.8</v>
      </c>
      <c r="E218" s="121">
        <f>E219+E222</f>
        <v>0</v>
      </c>
      <c r="F218" s="121">
        <f>F219+F222</f>
        <v>0</v>
      </c>
      <c r="G218" s="129">
        <f aca="true" t="shared" si="19" ref="G218:G224">D218+E218+F218</f>
        <v>57240.8</v>
      </c>
      <c r="H218" s="129"/>
      <c r="I218" s="129"/>
      <c r="J218" s="129"/>
    </row>
    <row r="219" spans="1:8" s="131" customFormat="1" ht="31.5">
      <c r="A219" s="128"/>
      <c r="B219" s="128"/>
      <c r="C219" s="113" t="s">
        <v>288</v>
      </c>
      <c r="D219" s="124">
        <f>'ТАБЛИЦА 6'!J75</f>
        <v>57240.8</v>
      </c>
      <c r="E219" s="124">
        <v>0</v>
      </c>
      <c r="F219" s="124">
        <v>0</v>
      </c>
      <c r="G219" s="129">
        <f t="shared" si="19"/>
        <v>57240.8</v>
      </c>
      <c r="H219" s="129"/>
    </row>
    <row r="220" spans="1:8" s="131" customFormat="1" ht="31.5">
      <c r="A220" s="128"/>
      <c r="B220" s="128"/>
      <c r="C220" s="113" t="s">
        <v>289</v>
      </c>
      <c r="D220" s="126">
        <v>28048</v>
      </c>
      <c r="E220" s="126">
        <v>0</v>
      </c>
      <c r="F220" s="126">
        <v>0</v>
      </c>
      <c r="G220" s="129">
        <f t="shared" si="19"/>
        <v>28048</v>
      </c>
      <c r="H220" s="132"/>
    </row>
    <row r="221" spans="1:7" s="131" customFormat="1" ht="15.75">
      <c r="A221" s="128"/>
      <c r="B221" s="128"/>
      <c r="C221" s="113" t="s">
        <v>290</v>
      </c>
      <c r="D221" s="126">
        <v>0</v>
      </c>
      <c r="E221" s="126">
        <v>0</v>
      </c>
      <c r="F221" s="126">
        <v>0</v>
      </c>
      <c r="G221" s="129">
        <f t="shared" si="19"/>
        <v>0</v>
      </c>
    </row>
    <row r="222" spans="1:7" s="131" customFormat="1" ht="31.5">
      <c r="A222" s="128"/>
      <c r="B222" s="128"/>
      <c r="C222" s="119" t="s">
        <v>291</v>
      </c>
      <c r="D222" s="118">
        <v>0</v>
      </c>
      <c r="E222" s="118">
        <v>0</v>
      </c>
      <c r="F222" s="118">
        <v>0</v>
      </c>
      <c r="G222" s="129">
        <f t="shared" si="19"/>
        <v>0</v>
      </c>
    </row>
    <row r="223" spans="1:7" s="131" customFormat="1" ht="15.75">
      <c r="A223" s="128"/>
      <c r="B223" s="128"/>
      <c r="C223" s="113" t="s">
        <v>292</v>
      </c>
      <c r="D223" s="118">
        <v>0</v>
      </c>
      <c r="E223" s="118">
        <v>0</v>
      </c>
      <c r="F223" s="118">
        <v>0</v>
      </c>
      <c r="G223" s="129">
        <f t="shared" si="19"/>
        <v>0</v>
      </c>
    </row>
    <row r="224" spans="1:7" s="131" customFormat="1" ht="15.75">
      <c r="A224" s="128"/>
      <c r="B224" s="128"/>
      <c r="C224" s="113" t="s">
        <v>293</v>
      </c>
      <c r="D224" s="118">
        <v>0</v>
      </c>
      <c r="E224" s="118">
        <v>0</v>
      </c>
      <c r="F224" s="118">
        <v>0</v>
      </c>
      <c r="G224" s="129">
        <f t="shared" si="19"/>
        <v>0</v>
      </c>
    </row>
    <row r="225" spans="1:7" s="125" customFormat="1" ht="15.75" customHeight="1">
      <c r="A225" s="111" t="s">
        <v>306</v>
      </c>
      <c r="B225" s="111" t="s">
        <v>227</v>
      </c>
      <c r="C225" s="120" t="s">
        <v>25</v>
      </c>
      <c r="D225" s="121">
        <f>D226</f>
        <v>61805</v>
      </c>
      <c r="E225" s="121">
        <f>E226</f>
        <v>7896</v>
      </c>
      <c r="F225" s="121">
        <f>F226</f>
        <v>7896</v>
      </c>
      <c r="G225" s="122">
        <f aca="true" t="shared" si="20" ref="G225:G231">D225+E225+F225</f>
        <v>77597</v>
      </c>
    </row>
    <row r="226" spans="1:7" s="125" customFormat="1" ht="31.5">
      <c r="A226" s="111"/>
      <c r="B226" s="111"/>
      <c r="C226" s="113" t="s">
        <v>288</v>
      </c>
      <c r="D226" s="124">
        <f>'ТАБЛИЦА 6'!J84</f>
        <v>61805</v>
      </c>
      <c r="E226" s="124">
        <f>'ТАБЛИЦА 6'!N84</f>
        <v>7896</v>
      </c>
      <c r="F226" s="124">
        <f>'ТАБЛИЦА 6'!P84</f>
        <v>7896</v>
      </c>
      <c r="G226" s="122">
        <f t="shared" si="20"/>
        <v>77597</v>
      </c>
    </row>
    <row r="227" spans="1:7" s="125" customFormat="1" ht="31.5">
      <c r="A227" s="111"/>
      <c r="B227" s="111"/>
      <c r="C227" s="113" t="s">
        <v>289</v>
      </c>
      <c r="D227" s="118">
        <v>0</v>
      </c>
      <c r="E227" s="118">
        <v>0</v>
      </c>
      <c r="F227" s="118">
        <v>0</v>
      </c>
      <c r="G227" s="122">
        <f t="shared" si="20"/>
        <v>0</v>
      </c>
    </row>
    <row r="228" spans="1:7" s="125" customFormat="1" ht="15.75">
      <c r="A228" s="111"/>
      <c r="B228" s="111"/>
      <c r="C228" s="113" t="s">
        <v>290</v>
      </c>
      <c r="D228" s="118">
        <v>0</v>
      </c>
      <c r="E228" s="118">
        <v>0</v>
      </c>
      <c r="F228" s="118">
        <v>0</v>
      </c>
      <c r="G228" s="122">
        <f t="shared" si="20"/>
        <v>0</v>
      </c>
    </row>
    <row r="229" spans="1:7" s="125" customFormat="1" ht="31.5">
      <c r="A229" s="111"/>
      <c r="B229" s="111"/>
      <c r="C229" s="119" t="s">
        <v>291</v>
      </c>
      <c r="D229" s="118">
        <v>0</v>
      </c>
      <c r="E229" s="118">
        <v>0</v>
      </c>
      <c r="F229" s="118">
        <v>0</v>
      </c>
      <c r="G229" s="122">
        <f t="shared" si="20"/>
        <v>0</v>
      </c>
    </row>
    <row r="230" spans="1:7" s="125" customFormat="1" ht="15.75">
      <c r="A230" s="111"/>
      <c r="B230" s="111"/>
      <c r="C230" s="113" t="s">
        <v>292</v>
      </c>
      <c r="D230" s="118">
        <v>0</v>
      </c>
      <c r="E230" s="118">
        <v>0</v>
      </c>
      <c r="F230" s="118">
        <v>0</v>
      </c>
      <c r="G230" s="122">
        <f t="shared" si="20"/>
        <v>0</v>
      </c>
    </row>
    <row r="231" spans="1:7" s="125" customFormat="1" ht="15.75">
      <c r="A231" s="111"/>
      <c r="B231" s="111"/>
      <c r="C231" s="113" t="s">
        <v>293</v>
      </c>
      <c r="D231" s="118">
        <v>0</v>
      </c>
      <c r="E231" s="118">
        <v>0</v>
      </c>
      <c r="F231" s="118">
        <v>0</v>
      </c>
      <c r="G231" s="122">
        <f t="shared" si="20"/>
        <v>0</v>
      </c>
    </row>
    <row r="232" spans="1:10" s="130" customFormat="1" ht="15.75" customHeight="1">
      <c r="A232" s="128" t="s">
        <v>277</v>
      </c>
      <c r="B232" s="128" t="s">
        <v>234</v>
      </c>
      <c r="C232" s="120" t="s">
        <v>25</v>
      </c>
      <c r="D232" s="121">
        <f>D233+D236</f>
        <v>2909</v>
      </c>
      <c r="E232" s="121">
        <f>E233+E236</f>
        <v>0</v>
      </c>
      <c r="F232" s="121">
        <f>F233+F236</f>
        <v>0</v>
      </c>
      <c r="G232" s="129">
        <f aca="true" t="shared" si="21" ref="G232:G238">D232+E232+F232</f>
        <v>2909</v>
      </c>
      <c r="H232" s="129"/>
      <c r="I232" s="129"/>
      <c r="J232" s="129"/>
    </row>
    <row r="233" spans="1:8" s="131" customFormat="1" ht="31.5">
      <c r="A233" s="128"/>
      <c r="B233" s="128"/>
      <c r="C233" s="113" t="s">
        <v>288</v>
      </c>
      <c r="D233" s="124">
        <f>'ТАБЛИЦА 6'!J88</f>
        <v>2909</v>
      </c>
      <c r="E233" s="124">
        <v>0</v>
      </c>
      <c r="F233" s="124">
        <v>0</v>
      </c>
      <c r="G233" s="129">
        <f t="shared" si="21"/>
        <v>2909</v>
      </c>
      <c r="H233" s="129"/>
    </row>
    <row r="234" spans="1:8" s="131" customFormat="1" ht="31.5">
      <c r="A234" s="128"/>
      <c r="B234" s="128"/>
      <c r="C234" s="113" t="s">
        <v>289</v>
      </c>
      <c r="D234" s="126">
        <v>0</v>
      </c>
      <c r="E234" s="126">
        <v>0</v>
      </c>
      <c r="F234" s="126">
        <v>0</v>
      </c>
      <c r="G234" s="129">
        <f t="shared" si="21"/>
        <v>0</v>
      </c>
      <c r="H234" s="132"/>
    </row>
    <row r="235" spans="1:7" s="131" customFormat="1" ht="15.75">
      <c r="A235" s="128"/>
      <c r="B235" s="128"/>
      <c r="C235" s="113" t="s">
        <v>290</v>
      </c>
      <c r="D235" s="126">
        <v>0</v>
      </c>
      <c r="E235" s="126">
        <v>0</v>
      </c>
      <c r="F235" s="126">
        <v>0</v>
      </c>
      <c r="G235" s="129">
        <f t="shared" si="21"/>
        <v>0</v>
      </c>
    </row>
    <row r="236" spans="1:7" s="131" customFormat="1" ht="31.5">
      <c r="A236" s="128"/>
      <c r="B236" s="128"/>
      <c r="C236" s="119" t="s">
        <v>291</v>
      </c>
      <c r="D236" s="118">
        <v>0</v>
      </c>
      <c r="E236" s="118">
        <v>0</v>
      </c>
      <c r="F236" s="118">
        <v>0</v>
      </c>
      <c r="G236" s="129">
        <f t="shared" si="21"/>
        <v>0</v>
      </c>
    </row>
    <row r="237" spans="1:7" s="131" customFormat="1" ht="15.75">
      <c r="A237" s="128"/>
      <c r="B237" s="128"/>
      <c r="C237" s="113" t="s">
        <v>292</v>
      </c>
      <c r="D237" s="118">
        <v>0</v>
      </c>
      <c r="E237" s="118">
        <v>0</v>
      </c>
      <c r="F237" s="118">
        <v>0</v>
      </c>
      <c r="G237" s="129">
        <f t="shared" si="21"/>
        <v>0</v>
      </c>
    </row>
    <row r="238" spans="1:7" s="131" customFormat="1" ht="15.75">
      <c r="A238" s="128"/>
      <c r="B238" s="128"/>
      <c r="C238" s="113" t="s">
        <v>293</v>
      </c>
      <c r="D238" s="118">
        <v>0</v>
      </c>
      <c r="E238" s="118">
        <v>0</v>
      </c>
      <c r="F238" s="118">
        <v>0</v>
      </c>
      <c r="G238" s="129">
        <f t="shared" si="21"/>
        <v>0</v>
      </c>
    </row>
    <row r="239" spans="1:10" s="130" customFormat="1" ht="15.75" customHeight="1">
      <c r="A239" s="128" t="s">
        <v>277</v>
      </c>
      <c r="B239" s="128" t="s">
        <v>241</v>
      </c>
      <c r="C239" s="120" t="s">
        <v>25</v>
      </c>
      <c r="D239" s="121">
        <f>D240+D243</f>
        <v>58400</v>
      </c>
      <c r="E239" s="121">
        <f>E240+E243</f>
        <v>7400</v>
      </c>
      <c r="F239" s="121">
        <f>F240+F243</f>
        <v>7400</v>
      </c>
      <c r="G239" s="129">
        <f aca="true" t="shared" si="22" ref="G239:G245">D239+E239+F239</f>
        <v>73200</v>
      </c>
      <c r="H239" s="129"/>
      <c r="I239" s="129"/>
      <c r="J239" s="129"/>
    </row>
    <row r="240" spans="1:8" s="131" customFormat="1" ht="31.5">
      <c r="A240" s="128"/>
      <c r="B240" s="128"/>
      <c r="C240" s="113" t="s">
        <v>288</v>
      </c>
      <c r="D240" s="124">
        <f>'ТАБЛИЦА 6'!J91</f>
        <v>58400</v>
      </c>
      <c r="E240" s="124">
        <f>'ТАБЛИЦА 6'!N91</f>
        <v>7400</v>
      </c>
      <c r="F240" s="124">
        <f>'ТАБЛИЦА 6'!P91</f>
        <v>7400</v>
      </c>
      <c r="G240" s="129">
        <f t="shared" si="22"/>
        <v>73200</v>
      </c>
      <c r="H240" s="129"/>
    </row>
    <row r="241" spans="1:8" s="131" customFormat="1" ht="31.5">
      <c r="A241" s="128"/>
      <c r="B241" s="128"/>
      <c r="C241" s="113" t="s">
        <v>289</v>
      </c>
      <c r="D241" s="126">
        <v>0</v>
      </c>
      <c r="E241" s="126">
        <v>0</v>
      </c>
      <c r="F241" s="126">
        <v>0</v>
      </c>
      <c r="G241" s="129">
        <f t="shared" si="22"/>
        <v>0</v>
      </c>
      <c r="H241" s="132"/>
    </row>
    <row r="242" spans="1:7" s="131" customFormat="1" ht="15.75">
      <c r="A242" s="128"/>
      <c r="B242" s="128"/>
      <c r="C242" s="113" t="s">
        <v>290</v>
      </c>
      <c r="D242" s="126">
        <v>0</v>
      </c>
      <c r="E242" s="126">
        <v>0</v>
      </c>
      <c r="F242" s="126">
        <v>0</v>
      </c>
      <c r="G242" s="129">
        <f t="shared" si="22"/>
        <v>0</v>
      </c>
    </row>
    <row r="243" spans="1:7" s="131" customFormat="1" ht="31.5">
      <c r="A243" s="128"/>
      <c r="B243" s="128"/>
      <c r="C243" s="119" t="s">
        <v>291</v>
      </c>
      <c r="D243" s="118">
        <v>0</v>
      </c>
      <c r="E243" s="118">
        <v>0</v>
      </c>
      <c r="F243" s="118">
        <v>0</v>
      </c>
      <c r="G243" s="129">
        <f t="shared" si="22"/>
        <v>0</v>
      </c>
    </row>
    <row r="244" spans="1:7" s="131" customFormat="1" ht="15.75">
      <c r="A244" s="128"/>
      <c r="B244" s="128"/>
      <c r="C244" s="113" t="s">
        <v>292</v>
      </c>
      <c r="D244" s="118">
        <v>0</v>
      </c>
      <c r="E244" s="118">
        <v>0</v>
      </c>
      <c r="F244" s="118">
        <v>0</v>
      </c>
      <c r="G244" s="129">
        <f t="shared" si="22"/>
        <v>0</v>
      </c>
    </row>
    <row r="245" spans="1:7" s="131" customFormat="1" ht="15.75">
      <c r="A245" s="128"/>
      <c r="B245" s="128"/>
      <c r="C245" s="113" t="s">
        <v>293</v>
      </c>
      <c r="D245" s="118">
        <v>0</v>
      </c>
      <c r="E245" s="118">
        <v>0</v>
      </c>
      <c r="F245" s="118">
        <v>0</v>
      </c>
      <c r="G245" s="129">
        <f t="shared" si="22"/>
        <v>0</v>
      </c>
    </row>
    <row r="246" spans="1:10" s="130" customFormat="1" ht="15.75" customHeight="1">
      <c r="A246" s="128" t="s">
        <v>277</v>
      </c>
      <c r="B246" s="128" t="s">
        <v>307</v>
      </c>
      <c r="C246" s="120" t="s">
        <v>25</v>
      </c>
      <c r="D246" s="121">
        <f>D247+D250</f>
        <v>496</v>
      </c>
      <c r="E246" s="121">
        <f>E247+E250</f>
        <v>496</v>
      </c>
      <c r="F246" s="121">
        <f>F247+F250</f>
        <v>496</v>
      </c>
      <c r="G246" s="129">
        <f aca="true" t="shared" si="23" ref="G246:G252">D246+E246+F246</f>
        <v>1488</v>
      </c>
      <c r="H246" s="129"/>
      <c r="I246" s="129"/>
      <c r="J246" s="129"/>
    </row>
    <row r="247" spans="1:8" s="131" customFormat="1" ht="31.5">
      <c r="A247" s="128"/>
      <c r="B247" s="128"/>
      <c r="C247" s="113" t="s">
        <v>288</v>
      </c>
      <c r="D247" s="124">
        <f>'ТАБЛИЦА 6'!J97</f>
        <v>496</v>
      </c>
      <c r="E247" s="124">
        <f>'ТАБЛИЦА 6'!N97</f>
        <v>496</v>
      </c>
      <c r="F247" s="124">
        <f>'ТАБЛИЦА 6'!P97</f>
        <v>496</v>
      </c>
      <c r="G247" s="129">
        <f t="shared" si="23"/>
        <v>1488</v>
      </c>
      <c r="H247" s="129"/>
    </row>
    <row r="248" spans="1:8" s="131" customFormat="1" ht="31.5">
      <c r="A248" s="128"/>
      <c r="B248" s="128"/>
      <c r="C248" s="113" t="s">
        <v>289</v>
      </c>
      <c r="D248" s="126">
        <v>0</v>
      </c>
      <c r="E248" s="126">
        <v>0</v>
      </c>
      <c r="F248" s="126">
        <v>0</v>
      </c>
      <c r="G248" s="129">
        <f t="shared" si="23"/>
        <v>0</v>
      </c>
      <c r="H248" s="132"/>
    </row>
    <row r="249" spans="1:7" s="131" customFormat="1" ht="15.75">
      <c r="A249" s="128"/>
      <c r="B249" s="128"/>
      <c r="C249" s="113" t="s">
        <v>290</v>
      </c>
      <c r="D249" s="126">
        <v>0</v>
      </c>
      <c r="E249" s="126">
        <v>0</v>
      </c>
      <c r="F249" s="126">
        <v>0</v>
      </c>
      <c r="G249" s="129">
        <f t="shared" si="23"/>
        <v>0</v>
      </c>
    </row>
    <row r="250" spans="1:7" s="131" customFormat="1" ht="31.5">
      <c r="A250" s="128"/>
      <c r="B250" s="128"/>
      <c r="C250" s="119" t="s">
        <v>291</v>
      </c>
      <c r="D250" s="118">
        <v>0</v>
      </c>
      <c r="E250" s="118">
        <v>0</v>
      </c>
      <c r="F250" s="118">
        <v>0</v>
      </c>
      <c r="G250" s="129">
        <f t="shared" si="23"/>
        <v>0</v>
      </c>
    </row>
    <row r="251" spans="1:7" s="131" customFormat="1" ht="15.75">
      <c r="A251" s="128"/>
      <c r="B251" s="128"/>
      <c r="C251" s="113" t="s">
        <v>292</v>
      </c>
      <c r="D251" s="118">
        <v>0</v>
      </c>
      <c r="E251" s="118">
        <v>0</v>
      </c>
      <c r="F251" s="118">
        <v>0</v>
      </c>
      <c r="G251" s="129">
        <f t="shared" si="23"/>
        <v>0</v>
      </c>
    </row>
    <row r="252" spans="1:7" s="131" customFormat="1" ht="15.75">
      <c r="A252" s="128"/>
      <c r="B252" s="128"/>
      <c r="C252" s="113" t="s">
        <v>293</v>
      </c>
      <c r="D252" s="118">
        <v>0</v>
      </c>
      <c r="E252" s="118">
        <v>0</v>
      </c>
      <c r="F252" s="118">
        <v>0</v>
      </c>
      <c r="G252" s="129">
        <f t="shared" si="23"/>
        <v>0</v>
      </c>
    </row>
    <row r="253" spans="1:7" s="125" customFormat="1" ht="15.75" customHeight="1">
      <c r="A253" s="111" t="s">
        <v>308</v>
      </c>
      <c r="B253" s="111" t="s">
        <v>260</v>
      </c>
      <c r="C253" s="120" t="s">
        <v>25</v>
      </c>
      <c r="D253" s="121">
        <f>D254</f>
        <v>102241.9</v>
      </c>
      <c r="E253" s="121">
        <f>E254</f>
        <v>80643.70000000001</v>
      </c>
      <c r="F253" s="121">
        <f>F254</f>
        <v>80979.6</v>
      </c>
      <c r="G253" s="122">
        <f>D253+E253+F253</f>
        <v>263865.2</v>
      </c>
    </row>
    <row r="254" spans="1:7" s="125" customFormat="1" ht="31.5">
      <c r="A254" s="111"/>
      <c r="B254" s="111"/>
      <c r="C254" s="113" t="s">
        <v>288</v>
      </c>
      <c r="D254" s="124">
        <f>'ТАБЛИЦА 6'!J98</f>
        <v>102241.9</v>
      </c>
      <c r="E254" s="124">
        <f>'ТАБЛИЦА 6'!N99</f>
        <v>80643.70000000001</v>
      </c>
      <c r="F254" s="124">
        <f>'ТАБЛИЦА 6'!P99</f>
        <v>80979.6</v>
      </c>
      <c r="G254" s="122">
        <f>D254+E254+F254</f>
        <v>263865.2</v>
      </c>
    </row>
    <row r="255" spans="1:7" s="125" customFormat="1" ht="31.5">
      <c r="A255" s="111"/>
      <c r="B255" s="111"/>
      <c r="C255" s="113" t="s">
        <v>289</v>
      </c>
      <c r="D255" s="118">
        <v>3030</v>
      </c>
      <c r="E255" s="118">
        <v>3130.6</v>
      </c>
      <c r="F255" s="118">
        <v>3130.6</v>
      </c>
      <c r="G255" s="122"/>
    </row>
    <row r="256" spans="1:7" s="125" customFormat="1" ht="15.75">
      <c r="A256" s="111"/>
      <c r="B256" s="111"/>
      <c r="C256" s="113" t="s">
        <v>290</v>
      </c>
      <c r="D256" s="118">
        <v>0</v>
      </c>
      <c r="E256" s="118">
        <v>0</v>
      </c>
      <c r="F256" s="118">
        <v>0</v>
      </c>
      <c r="G256" s="122"/>
    </row>
    <row r="257" spans="1:7" s="125" customFormat="1" ht="31.5">
      <c r="A257" s="111"/>
      <c r="B257" s="111"/>
      <c r="C257" s="119" t="s">
        <v>291</v>
      </c>
      <c r="D257" s="118">
        <v>0</v>
      </c>
      <c r="E257" s="118">
        <v>0</v>
      </c>
      <c r="F257" s="118">
        <v>0</v>
      </c>
      <c r="G257" s="122"/>
    </row>
    <row r="258" spans="1:7" s="125" customFormat="1" ht="15.75">
      <c r="A258" s="111"/>
      <c r="B258" s="111"/>
      <c r="C258" s="113" t="s">
        <v>292</v>
      </c>
      <c r="D258" s="118">
        <v>0</v>
      </c>
      <c r="E258" s="118">
        <v>0</v>
      </c>
      <c r="F258" s="118">
        <v>0</v>
      </c>
      <c r="G258" s="122"/>
    </row>
    <row r="259" spans="1:7" s="125" customFormat="1" ht="15.75">
      <c r="A259" s="111"/>
      <c r="B259" s="111"/>
      <c r="C259" s="113" t="s">
        <v>293</v>
      </c>
      <c r="D259" s="118">
        <v>0</v>
      </c>
      <c r="E259" s="118">
        <v>0</v>
      </c>
      <c r="F259" s="118">
        <v>0</v>
      </c>
      <c r="G259" s="122"/>
    </row>
    <row r="260" spans="1:10" s="130" customFormat="1" ht="15.75" customHeight="1">
      <c r="A260" s="128" t="s">
        <v>277</v>
      </c>
      <c r="B260" s="128" t="s">
        <v>263</v>
      </c>
      <c r="C260" s="120" t="s">
        <v>25</v>
      </c>
      <c r="D260" s="121">
        <f>D261+D264</f>
        <v>75563.9</v>
      </c>
      <c r="E260" s="121">
        <f>E261+E264</f>
        <v>77513.1</v>
      </c>
      <c r="F260" s="121">
        <f>F261+F264</f>
        <v>77849</v>
      </c>
      <c r="G260" s="129">
        <f aca="true" t="shared" si="24" ref="G260:G266">D260+E260+F260</f>
        <v>230926</v>
      </c>
      <c r="H260" s="129"/>
      <c r="I260" s="129"/>
      <c r="J260" s="129"/>
    </row>
    <row r="261" spans="1:8" s="131" customFormat="1" ht="31.5">
      <c r="A261" s="128"/>
      <c r="B261" s="128"/>
      <c r="C261" s="113" t="s">
        <v>288</v>
      </c>
      <c r="D261" s="124">
        <f>'ТАБЛИЦА 6'!J100</f>
        <v>75563.9</v>
      </c>
      <c r="E261" s="124">
        <f>'ТАБЛИЦА 6'!N100</f>
        <v>77513.1</v>
      </c>
      <c r="F261" s="124">
        <f>'ТАБЛИЦА 6'!P100</f>
        <v>77849</v>
      </c>
      <c r="G261" s="129">
        <f t="shared" si="24"/>
        <v>230926</v>
      </c>
      <c r="H261" s="129"/>
    </row>
    <row r="262" spans="1:8" s="131" customFormat="1" ht="31.5">
      <c r="A262" s="128"/>
      <c r="B262" s="128"/>
      <c r="C262" s="113" t="s">
        <v>289</v>
      </c>
      <c r="D262" s="126">
        <v>0</v>
      </c>
      <c r="E262" s="126">
        <v>0</v>
      </c>
      <c r="F262" s="126">
        <v>0</v>
      </c>
      <c r="G262" s="129">
        <f t="shared" si="24"/>
        <v>0</v>
      </c>
      <c r="H262" s="132"/>
    </row>
    <row r="263" spans="1:7" s="131" customFormat="1" ht="15.75">
      <c r="A263" s="128"/>
      <c r="B263" s="128"/>
      <c r="C263" s="113" t="s">
        <v>290</v>
      </c>
      <c r="D263" s="126">
        <v>0</v>
      </c>
      <c r="E263" s="126">
        <v>0</v>
      </c>
      <c r="F263" s="126">
        <v>0</v>
      </c>
      <c r="G263" s="129">
        <f t="shared" si="24"/>
        <v>0</v>
      </c>
    </row>
    <row r="264" spans="1:7" s="131" customFormat="1" ht="31.5">
      <c r="A264" s="128"/>
      <c r="B264" s="128"/>
      <c r="C264" s="119" t="s">
        <v>291</v>
      </c>
      <c r="D264" s="118">
        <v>0</v>
      </c>
      <c r="E264" s="118">
        <v>0</v>
      </c>
      <c r="F264" s="118">
        <v>0</v>
      </c>
      <c r="G264" s="129">
        <f t="shared" si="24"/>
        <v>0</v>
      </c>
    </row>
    <row r="265" spans="1:7" s="131" customFormat="1" ht="15.75">
      <c r="A265" s="128"/>
      <c r="B265" s="128"/>
      <c r="C265" s="113" t="s">
        <v>292</v>
      </c>
      <c r="D265" s="118">
        <v>0</v>
      </c>
      <c r="E265" s="118">
        <v>0</v>
      </c>
      <c r="F265" s="118">
        <v>0</v>
      </c>
      <c r="G265" s="129">
        <f t="shared" si="24"/>
        <v>0</v>
      </c>
    </row>
    <row r="266" spans="1:7" s="131" customFormat="1" ht="15.75">
      <c r="A266" s="128"/>
      <c r="B266" s="128"/>
      <c r="C266" s="113" t="s">
        <v>293</v>
      </c>
      <c r="D266" s="118">
        <v>0</v>
      </c>
      <c r="E266" s="118">
        <v>0</v>
      </c>
      <c r="F266" s="118">
        <v>0</v>
      </c>
      <c r="G266" s="129">
        <f t="shared" si="24"/>
        <v>0</v>
      </c>
    </row>
    <row r="267" spans="1:10" s="130" customFormat="1" ht="15.75" customHeight="1">
      <c r="A267" s="128" t="s">
        <v>277</v>
      </c>
      <c r="B267" s="128" t="s">
        <v>269</v>
      </c>
      <c r="C267" s="120" t="s">
        <v>25</v>
      </c>
      <c r="D267" s="121">
        <f>D268+D271</f>
        <v>3030</v>
      </c>
      <c r="E267" s="121">
        <f>E268+E271</f>
        <v>3130.6</v>
      </c>
      <c r="F267" s="121">
        <f>F268+F271</f>
        <v>3130.6</v>
      </c>
      <c r="G267" s="129">
        <f aca="true" t="shared" si="25" ref="G267:G273">D267+E267+F267</f>
        <v>9291.2</v>
      </c>
      <c r="H267" s="129"/>
      <c r="I267" s="129"/>
      <c r="J267" s="129"/>
    </row>
    <row r="268" spans="1:8" s="131" customFormat="1" ht="31.5">
      <c r="A268" s="128"/>
      <c r="B268" s="128"/>
      <c r="C268" s="113" t="s">
        <v>288</v>
      </c>
      <c r="D268" s="124">
        <f>'ТАБЛИЦА 6'!J102</f>
        <v>3030</v>
      </c>
      <c r="E268" s="124">
        <f>'ТАБЛИЦА 6'!N102</f>
        <v>3130.6</v>
      </c>
      <c r="F268" s="124">
        <f>'ТАБЛИЦА 6'!P102</f>
        <v>3130.6</v>
      </c>
      <c r="G268" s="129">
        <f t="shared" si="25"/>
        <v>9291.2</v>
      </c>
      <c r="H268" s="129"/>
    </row>
    <row r="269" spans="1:8" s="131" customFormat="1" ht="31.5">
      <c r="A269" s="128"/>
      <c r="B269" s="128"/>
      <c r="C269" s="113" t="s">
        <v>289</v>
      </c>
      <c r="D269" s="126">
        <v>3030</v>
      </c>
      <c r="E269" s="124">
        <f>E268</f>
        <v>3130.6</v>
      </c>
      <c r="F269" s="124">
        <f>F268</f>
        <v>3130.6</v>
      </c>
      <c r="G269" s="129">
        <f t="shared" si="25"/>
        <v>9291.2</v>
      </c>
      <c r="H269" s="132"/>
    </row>
    <row r="270" spans="1:7" s="131" customFormat="1" ht="15.75">
      <c r="A270" s="128"/>
      <c r="B270" s="128"/>
      <c r="C270" s="113" t="s">
        <v>290</v>
      </c>
      <c r="D270" s="126">
        <v>0</v>
      </c>
      <c r="E270" s="126">
        <v>0</v>
      </c>
      <c r="F270" s="126">
        <v>0</v>
      </c>
      <c r="G270" s="129">
        <f t="shared" si="25"/>
        <v>0</v>
      </c>
    </row>
    <row r="271" spans="1:7" s="131" customFormat="1" ht="31.5">
      <c r="A271" s="128"/>
      <c r="B271" s="128"/>
      <c r="C271" s="119" t="s">
        <v>291</v>
      </c>
      <c r="D271" s="118">
        <v>0</v>
      </c>
      <c r="E271" s="118">
        <v>0</v>
      </c>
      <c r="F271" s="118">
        <v>0</v>
      </c>
      <c r="G271" s="129">
        <f t="shared" si="25"/>
        <v>0</v>
      </c>
    </row>
    <row r="272" spans="1:7" s="131" customFormat="1" ht="15.75">
      <c r="A272" s="128"/>
      <c r="B272" s="128"/>
      <c r="C272" s="113" t="s">
        <v>292</v>
      </c>
      <c r="D272" s="118">
        <v>0</v>
      </c>
      <c r="E272" s="118">
        <v>0</v>
      </c>
      <c r="F272" s="118">
        <v>0</v>
      </c>
      <c r="G272" s="129">
        <f t="shared" si="25"/>
        <v>0</v>
      </c>
    </row>
    <row r="273" spans="1:7" s="131" customFormat="1" ht="15.75">
      <c r="A273" s="128"/>
      <c r="B273" s="128"/>
      <c r="C273" s="113" t="s">
        <v>293</v>
      </c>
      <c r="D273" s="118">
        <v>0</v>
      </c>
      <c r="E273" s="118">
        <v>0</v>
      </c>
      <c r="F273" s="118">
        <v>0</v>
      </c>
      <c r="G273" s="129">
        <f t="shared" si="25"/>
        <v>0</v>
      </c>
    </row>
    <row r="274" spans="1:10" s="130" customFormat="1" ht="15.75" customHeight="1">
      <c r="A274" s="128" t="s">
        <v>277</v>
      </c>
      <c r="B274" s="128" t="s">
        <v>309</v>
      </c>
      <c r="C274" s="120" t="s">
        <v>25</v>
      </c>
      <c r="D274" s="121">
        <f>D275+D278</f>
        <v>23648</v>
      </c>
      <c r="E274" s="121">
        <f>E275+E278</f>
        <v>0</v>
      </c>
      <c r="F274" s="121">
        <f>F275+F278</f>
        <v>0</v>
      </c>
      <c r="G274" s="129">
        <f aca="true" t="shared" si="26" ref="G274:G280">D274+E274+F274</f>
        <v>23648</v>
      </c>
      <c r="H274" s="129"/>
      <c r="I274" s="129"/>
      <c r="J274" s="129"/>
    </row>
    <row r="275" spans="1:8" s="131" customFormat="1" ht="31.5">
      <c r="A275" s="128"/>
      <c r="B275" s="128"/>
      <c r="C275" s="113" t="s">
        <v>288</v>
      </c>
      <c r="D275" s="124">
        <f>'ТАБЛИЦА 6'!J103</f>
        <v>23648</v>
      </c>
      <c r="E275" s="124">
        <v>0</v>
      </c>
      <c r="F275" s="124">
        <v>0</v>
      </c>
      <c r="G275" s="129">
        <f t="shared" si="26"/>
        <v>23648</v>
      </c>
      <c r="H275" s="129"/>
    </row>
    <row r="276" spans="1:8" s="131" customFormat="1" ht="31.5">
      <c r="A276" s="128"/>
      <c r="B276" s="128"/>
      <c r="C276" s="113" t="s">
        <v>289</v>
      </c>
      <c r="D276" s="126">
        <v>0</v>
      </c>
      <c r="E276" s="126">
        <v>0</v>
      </c>
      <c r="F276" s="126">
        <v>0</v>
      </c>
      <c r="G276" s="129">
        <f t="shared" si="26"/>
        <v>0</v>
      </c>
      <c r="H276" s="132"/>
    </row>
    <row r="277" spans="1:7" s="131" customFormat="1" ht="15.75">
      <c r="A277" s="128"/>
      <c r="B277" s="128"/>
      <c r="C277" s="113" t="s">
        <v>290</v>
      </c>
      <c r="D277" s="126">
        <v>0</v>
      </c>
      <c r="E277" s="126">
        <v>0</v>
      </c>
      <c r="F277" s="126">
        <v>0</v>
      </c>
      <c r="G277" s="129">
        <f t="shared" si="26"/>
        <v>0</v>
      </c>
    </row>
    <row r="278" spans="1:7" s="131" customFormat="1" ht="31.5">
      <c r="A278" s="128"/>
      <c r="B278" s="128"/>
      <c r="C278" s="119" t="s">
        <v>291</v>
      </c>
      <c r="D278" s="118">
        <v>0</v>
      </c>
      <c r="E278" s="118">
        <v>0</v>
      </c>
      <c r="F278" s="118">
        <v>0</v>
      </c>
      <c r="G278" s="129">
        <f t="shared" si="26"/>
        <v>0</v>
      </c>
    </row>
    <row r="279" spans="1:7" s="131" customFormat="1" ht="15.75">
      <c r="A279" s="128"/>
      <c r="B279" s="128"/>
      <c r="C279" s="113" t="s">
        <v>292</v>
      </c>
      <c r="D279" s="118">
        <v>0</v>
      </c>
      <c r="E279" s="118">
        <v>0</v>
      </c>
      <c r="F279" s="118">
        <v>0</v>
      </c>
      <c r="G279" s="129">
        <f t="shared" si="26"/>
        <v>0</v>
      </c>
    </row>
    <row r="280" spans="1:7" s="131" customFormat="1" ht="15.75">
      <c r="A280" s="128"/>
      <c r="B280" s="128"/>
      <c r="C280" s="113" t="s">
        <v>293</v>
      </c>
      <c r="D280" s="118">
        <v>0</v>
      </c>
      <c r="E280" s="118">
        <v>0</v>
      </c>
      <c r="F280" s="118">
        <v>0</v>
      </c>
      <c r="G280" s="129">
        <f t="shared" si="26"/>
        <v>0</v>
      </c>
    </row>
    <row r="281" spans="1:6" ht="20.25">
      <c r="A281" s="133"/>
      <c r="B281" s="133"/>
      <c r="C281" s="133"/>
      <c r="D281" s="133"/>
      <c r="E281" s="133"/>
      <c r="F281" s="134" t="s">
        <v>280</v>
      </c>
    </row>
  </sheetData>
  <sheetProtection selectLockedCells="1" selectUnlockedCells="1"/>
  <mergeCells count="84">
    <mergeCell ref="D1:F1"/>
    <mergeCell ref="A3:F3"/>
    <mergeCell ref="A5:A6"/>
    <mergeCell ref="B5:B6"/>
    <mergeCell ref="C5:C6"/>
    <mergeCell ref="D5:F5"/>
    <mergeCell ref="A8:A14"/>
    <mergeCell ref="B8:B14"/>
    <mergeCell ref="A15:A21"/>
    <mergeCell ref="B15:B21"/>
    <mergeCell ref="A22:A28"/>
    <mergeCell ref="B22:B28"/>
    <mergeCell ref="A29:A35"/>
    <mergeCell ref="B29:B35"/>
    <mergeCell ref="A36:A42"/>
    <mergeCell ref="B36:B42"/>
    <mergeCell ref="A43:A49"/>
    <mergeCell ref="B43:B49"/>
    <mergeCell ref="A50:A56"/>
    <mergeCell ref="B50:B56"/>
    <mergeCell ref="A57:A63"/>
    <mergeCell ref="B57:B63"/>
    <mergeCell ref="A64:A70"/>
    <mergeCell ref="B64:B70"/>
    <mergeCell ref="A71:A77"/>
    <mergeCell ref="B71:B77"/>
    <mergeCell ref="A78:A84"/>
    <mergeCell ref="B78:B84"/>
    <mergeCell ref="A85:A91"/>
    <mergeCell ref="B85:B91"/>
    <mergeCell ref="A92:A98"/>
    <mergeCell ref="B92:B98"/>
    <mergeCell ref="A99:A105"/>
    <mergeCell ref="B99:B105"/>
    <mergeCell ref="A106:A112"/>
    <mergeCell ref="B106:B112"/>
    <mergeCell ref="A113:A119"/>
    <mergeCell ref="B113:B119"/>
    <mergeCell ref="A120:A126"/>
    <mergeCell ref="B120:B126"/>
    <mergeCell ref="A127:A133"/>
    <mergeCell ref="B127:B133"/>
    <mergeCell ref="A134:A140"/>
    <mergeCell ref="B134:B140"/>
    <mergeCell ref="A141:A147"/>
    <mergeCell ref="B141:B147"/>
    <mergeCell ref="A148:A154"/>
    <mergeCell ref="B148:B154"/>
    <mergeCell ref="A155:A161"/>
    <mergeCell ref="B155:B161"/>
    <mergeCell ref="A162:A168"/>
    <mergeCell ref="B162:B168"/>
    <mergeCell ref="A169:A175"/>
    <mergeCell ref="B169:B175"/>
    <mergeCell ref="A176:A182"/>
    <mergeCell ref="B176:B182"/>
    <mergeCell ref="A183:A189"/>
    <mergeCell ref="B183:B189"/>
    <mergeCell ref="A190:A196"/>
    <mergeCell ref="B190:B196"/>
    <mergeCell ref="A197:A203"/>
    <mergeCell ref="B197:B203"/>
    <mergeCell ref="A204:A210"/>
    <mergeCell ref="B204:B210"/>
    <mergeCell ref="A211:A217"/>
    <mergeCell ref="B211:B217"/>
    <mergeCell ref="A218:A224"/>
    <mergeCell ref="B218:B224"/>
    <mergeCell ref="A225:A231"/>
    <mergeCell ref="B225:B231"/>
    <mergeCell ref="A232:A238"/>
    <mergeCell ref="B232:B238"/>
    <mergeCell ref="A239:A245"/>
    <mergeCell ref="B239:B245"/>
    <mergeCell ref="A246:A252"/>
    <mergeCell ref="B246:B252"/>
    <mergeCell ref="A253:A259"/>
    <mergeCell ref="B253:B259"/>
    <mergeCell ref="A260:A266"/>
    <mergeCell ref="B260:B266"/>
    <mergeCell ref="A267:A273"/>
    <mergeCell ref="B267:B273"/>
    <mergeCell ref="A274:A280"/>
    <mergeCell ref="B274:B280"/>
  </mergeCells>
  <printOptions/>
  <pageMargins left="0.7" right="0.7" top="0.75" bottom="0.75" header="0.5118055555555555" footer="0.5118055555555555"/>
  <pageSetup horizontalDpi="300" verticalDpi="300" orientation="portrait" paperSize="9" scale="48"/>
</worksheet>
</file>

<file path=xl/worksheets/sheet3.xml><?xml version="1.0" encoding="utf-8"?>
<worksheet xmlns="http://schemas.openxmlformats.org/spreadsheetml/2006/main" xmlns:r="http://schemas.openxmlformats.org/officeDocument/2006/relationships">
  <sheetPr>
    <tabColor indexed="22"/>
    <pageSetUpPr fitToPage="1"/>
  </sheetPr>
  <dimension ref="A2:S119"/>
  <sheetViews>
    <sheetView view="pageBreakPreview" zoomScale="80" zoomScaleNormal="85" zoomScaleSheetLayoutView="80" workbookViewId="0" topLeftCell="A1">
      <selection activeCell="A1" sqref="A1"/>
    </sheetView>
  </sheetViews>
  <sheetFormatPr defaultColWidth="9.140625" defaultRowHeight="15"/>
  <cols>
    <col min="1" max="1" width="21.57421875" style="135" customWidth="1"/>
    <col min="2" max="2" width="9.140625" style="136" customWidth="1"/>
    <col min="3" max="3" width="13.140625" style="136" customWidth="1"/>
    <col min="4" max="4" width="9.140625" style="136" customWidth="1"/>
    <col min="5" max="5" width="13.140625" style="136" customWidth="1"/>
    <col min="6" max="6" width="9.140625" style="136" customWidth="1"/>
    <col min="7" max="7" width="13.140625" style="136" customWidth="1"/>
    <col min="8" max="8" width="10.8515625" style="136" customWidth="1"/>
    <col min="9" max="9" width="16.8515625" style="135" customWidth="1"/>
    <col min="10" max="10" width="57.28125" style="135" customWidth="1"/>
    <col min="11" max="11" width="17.140625" style="135" customWidth="1"/>
    <col min="12" max="13" width="0" style="137" hidden="1" customWidth="1"/>
    <col min="14" max="19" width="9.140625" style="137" customWidth="1"/>
    <col min="20" max="16384" width="9.140625" style="135" customWidth="1"/>
  </cols>
  <sheetData>
    <row r="2" ht="12.75">
      <c r="K2" s="138" t="s">
        <v>310</v>
      </c>
    </row>
    <row r="3" spans="11:14" ht="12.75">
      <c r="K3" s="138" t="s">
        <v>311</v>
      </c>
      <c r="L3" s="139"/>
      <c r="M3" s="139"/>
      <c r="N3" s="139"/>
    </row>
    <row r="4" ht="12.75">
      <c r="K4" s="138" t="s">
        <v>312</v>
      </c>
    </row>
    <row r="5" spans="1:10" ht="45" customHeight="1">
      <c r="A5" s="140" t="s">
        <v>313</v>
      </c>
      <c r="B5" s="140"/>
      <c r="C5" s="140"/>
      <c r="D5" s="140"/>
      <c r="E5" s="140"/>
      <c r="F5" s="140"/>
      <c r="G5" s="140"/>
      <c r="H5" s="140"/>
      <c r="I5" s="140"/>
      <c r="J5" s="140"/>
    </row>
    <row r="6" spans="1:5" ht="13.5">
      <c r="A6" s="135" t="s">
        <v>314</v>
      </c>
      <c r="C6" s="141"/>
      <c r="D6" s="141"/>
      <c r="E6" s="141"/>
    </row>
    <row r="7" spans="1:11" ht="62.25" customHeight="1">
      <c r="A7" s="142" t="s">
        <v>315</v>
      </c>
      <c r="B7" s="142"/>
      <c r="C7" s="142"/>
      <c r="D7" s="142"/>
      <c r="E7" s="142"/>
      <c r="F7" s="142"/>
      <c r="G7" s="142"/>
      <c r="H7" s="142"/>
      <c r="I7" s="142"/>
      <c r="J7" s="143" t="s">
        <v>316</v>
      </c>
      <c r="K7" s="144" t="s">
        <v>317</v>
      </c>
    </row>
    <row r="8" spans="1:11" ht="39">
      <c r="A8" s="145" t="s">
        <v>318</v>
      </c>
      <c r="B8" s="146" t="s">
        <v>8</v>
      </c>
      <c r="C8" s="146" t="s">
        <v>319</v>
      </c>
      <c r="D8" s="146" t="s">
        <v>320</v>
      </c>
      <c r="E8" s="146" t="s">
        <v>321</v>
      </c>
      <c r="F8" s="146" t="s">
        <v>322</v>
      </c>
      <c r="G8" s="147" t="s">
        <v>323</v>
      </c>
      <c r="H8" s="146" t="s">
        <v>324</v>
      </c>
      <c r="I8" s="148" t="s">
        <v>325</v>
      </c>
      <c r="J8" s="143"/>
      <c r="K8" s="144"/>
    </row>
    <row r="9" spans="1:11" ht="13.5">
      <c r="A9" s="149">
        <v>1</v>
      </c>
      <c r="B9" s="150">
        <v>2</v>
      </c>
      <c r="C9" s="150">
        <v>3</v>
      </c>
      <c r="D9" s="150">
        <v>4</v>
      </c>
      <c r="E9" s="150" t="s">
        <v>326</v>
      </c>
      <c r="F9" s="150">
        <v>6</v>
      </c>
      <c r="G9" s="151">
        <v>7</v>
      </c>
      <c r="H9" s="150">
        <v>8</v>
      </c>
      <c r="I9" s="152">
        <v>9</v>
      </c>
      <c r="J9" s="153">
        <v>10</v>
      </c>
      <c r="K9" s="154">
        <v>11</v>
      </c>
    </row>
    <row r="10" spans="1:19" s="161" customFormat="1" ht="38.25">
      <c r="A10" s="155" t="s">
        <v>327</v>
      </c>
      <c r="B10" s="156" t="s">
        <v>54</v>
      </c>
      <c r="C10" s="156" t="s">
        <v>328</v>
      </c>
      <c r="D10" s="156" t="s">
        <v>329</v>
      </c>
      <c r="E10" s="156" t="s">
        <v>330</v>
      </c>
      <c r="F10" s="156" t="s">
        <v>58</v>
      </c>
      <c r="G10" s="156" t="s">
        <v>331</v>
      </c>
      <c r="H10" s="156" t="s">
        <v>332</v>
      </c>
      <c r="I10" s="157">
        <f>-97259712.08-3770500+500000</f>
        <v>-100530212.08</v>
      </c>
      <c r="J10" s="158"/>
      <c r="K10" s="159"/>
      <c r="L10" s="160"/>
      <c r="M10" s="160"/>
      <c r="N10" s="160"/>
      <c r="O10" s="160"/>
      <c r="P10" s="160"/>
      <c r="Q10" s="160"/>
      <c r="R10" s="160"/>
      <c r="S10" s="160"/>
    </row>
    <row r="11" spans="1:19" s="161" customFormat="1" ht="38.25">
      <c r="A11" s="155" t="s">
        <v>333</v>
      </c>
      <c r="B11" s="156" t="s">
        <v>137</v>
      </c>
      <c r="C11" s="156" t="s">
        <v>334</v>
      </c>
      <c r="D11" s="156" t="s">
        <v>335</v>
      </c>
      <c r="E11" s="156" t="s">
        <v>330</v>
      </c>
      <c r="F11" s="156" t="s">
        <v>58</v>
      </c>
      <c r="G11" s="156" t="s">
        <v>331</v>
      </c>
      <c r="H11" s="156" t="s">
        <v>332</v>
      </c>
      <c r="I11" s="157">
        <v>3770500</v>
      </c>
      <c r="J11" s="162" t="s">
        <v>336</v>
      </c>
      <c r="K11" s="159" t="s">
        <v>337</v>
      </c>
      <c r="L11" s="160" t="s">
        <v>338</v>
      </c>
      <c r="M11" s="160"/>
      <c r="N11" s="160"/>
      <c r="O11" s="160"/>
      <c r="P11" s="160"/>
      <c r="Q11" s="160"/>
      <c r="R11" s="160"/>
      <c r="S11" s="160"/>
    </row>
    <row r="12" spans="1:19" s="161" customFormat="1" ht="38.25">
      <c r="A12" s="163" t="s">
        <v>327</v>
      </c>
      <c r="B12" s="164" t="s">
        <v>54</v>
      </c>
      <c r="C12" s="164" t="s">
        <v>339</v>
      </c>
      <c r="D12" s="164" t="s">
        <v>340</v>
      </c>
      <c r="E12" s="164" t="s">
        <v>341</v>
      </c>
      <c r="F12" s="164" t="s">
        <v>58</v>
      </c>
      <c r="G12" s="164" t="s">
        <v>342</v>
      </c>
      <c r="H12" s="164" t="s">
        <v>332</v>
      </c>
      <c r="I12" s="165">
        <f>30000000-9126971.67-500000+353000</f>
        <v>20726028.33</v>
      </c>
      <c r="J12" s="162" t="s">
        <v>343</v>
      </c>
      <c r="K12" s="159" t="s">
        <v>337</v>
      </c>
      <c r="L12" s="166">
        <f>I12+I74+I65+I109</f>
        <v>78187661.14999999</v>
      </c>
      <c r="M12" s="166">
        <f>78187661.15-L12</f>
        <v>0</v>
      </c>
      <c r="N12" s="160"/>
      <c r="O12" s="160"/>
      <c r="P12" s="160"/>
      <c r="Q12" s="160"/>
      <c r="R12" s="160"/>
      <c r="S12" s="160"/>
    </row>
    <row r="13" spans="1:19" ht="12.75">
      <c r="A13" s="167"/>
      <c r="B13" s="168"/>
      <c r="C13" s="168"/>
      <c r="D13" s="168"/>
      <c r="E13" s="168"/>
      <c r="F13" s="169" t="s">
        <v>344</v>
      </c>
      <c r="G13" s="168"/>
      <c r="H13" s="168"/>
      <c r="I13" s="170">
        <f>SUM(I10:I12)</f>
        <v>-76033683.75</v>
      </c>
      <c r="J13" s="171"/>
      <c r="K13" s="172"/>
      <c r="L13" s="173"/>
      <c r="M13" s="173"/>
      <c r="N13" s="173"/>
      <c r="O13" s="173"/>
      <c r="P13" s="173"/>
      <c r="Q13" s="173"/>
      <c r="R13" s="173"/>
      <c r="S13" s="173"/>
    </row>
    <row r="14" spans="1:19" s="161" customFormat="1" ht="38.25">
      <c r="A14" s="163" t="s">
        <v>345</v>
      </c>
      <c r="B14" s="164" t="s">
        <v>54</v>
      </c>
      <c r="C14" s="164" t="s">
        <v>328</v>
      </c>
      <c r="D14" s="164" t="s">
        <v>329</v>
      </c>
      <c r="E14" s="164" t="s">
        <v>330</v>
      </c>
      <c r="F14" s="164" t="s">
        <v>58</v>
      </c>
      <c r="G14" s="164" t="s">
        <v>346</v>
      </c>
      <c r="H14" s="164" t="s">
        <v>332</v>
      </c>
      <c r="I14" s="174">
        <v>8110988.25</v>
      </c>
      <c r="J14" s="162" t="s">
        <v>347</v>
      </c>
      <c r="K14" s="171" t="s">
        <v>348</v>
      </c>
      <c r="L14" s="160" t="s">
        <v>349</v>
      </c>
      <c r="M14" s="160"/>
      <c r="N14" s="160"/>
      <c r="O14" s="160"/>
      <c r="P14" s="160"/>
      <c r="Q14" s="160"/>
      <c r="R14" s="160"/>
      <c r="S14" s="160"/>
    </row>
    <row r="15" spans="1:19" s="161" customFormat="1" ht="38.25">
      <c r="A15" s="163" t="s">
        <v>333</v>
      </c>
      <c r="B15" s="164" t="s">
        <v>137</v>
      </c>
      <c r="C15" s="164" t="s">
        <v>334</v>
      </c>
      <c r="D15" s="164" t="s">
        <v>350</v>
      </c>
      <c r="E15" s="164" t="s">
        <v>330</v>
      </c>
      <c r="F15" s="164" t="s">
        <v>58</v>
      </c>
      <c r="G15" s="164" t="s">
        <v>351</v>
      </c>
      <c r="H15" s="164" t="s">
        <v>332</v>
      </c>
      <c r="I15" s="174">
        <v>9023761.5</v>
      </c>
      <c r="J15" s="162" t="s">
        <v>352</v>
      </c>
      <c r="K15" s="171" t="s">
        <v>348</v>
      </c>
      <c r="L15" s="160"/>
      <c r="M15" s="160"/>
      <c r="N15" s="160"/>
      <c r="O15" s="160"/>
      <c r="P15" s="160"/>
      <c r="Q15" s="160"/>
      <c r="R15" s="160"/>
      <c r="S15" s="160"/>
    </row>
    <row r="16" spans="1:19" s="161" customFormat="1" ht="38.25">
      <c r="A16" s="163" t="s">
        <v>353</v>
      </c>
      <c r="B16" s="164" t="s">
        <v>137</v>
      </c>
      <c r="C16" s="164" t="s">
        <v>334</v>
      </c>
      <c r="D16" s="164" t="s">
        <v>350</v>
      </c>
      <c r="E16" s="164" t="s">
        <v>330</v>
      </c>
      <c r="F16" s="164" t="s">
        <v>58</v>
      </c>
      <c r="G16" s="164" t="s">
        <v>351</v>
      </c>
      <c r="H16" s="164" t="s">
        <v>332</v>
      </c>
      <c r="I16" s="174">
        <v>1000000</v>
      </c>
      <c r="J16" s="162" t="s">
        <v>354</v>
      </c>
      <c r="K16" s="171" t="s">
        <v>348</v>
      </c>
      <c r="L16" s="160"/>
      <c r="M16" s="160"/>
      <c r="N16" s="160"/>
      <c r="O16" s="160"/>
      <c r="P16" s="160"/>
      <c r="Q16" s="160"/>
      <c r="R16" s="160"/>
      <c r="S16" s="160"/>
    </row>
    <row r="17" spans="1:19" s="161" customFormat="1" ht="38.25">
      <c r="A17" s="163" t="s">
        <v>327</v>
      </c>
      <c r="B17" s="164" t="s">
        <v>107</v>
      </c>
      <c r="C17" s="164" t="s">
        <v>108</v>
      </c>
      <c r="D17" s="164" t="s">
        <v>340</v>
      </c>
      <c r="E17" s="164" t="s">
        <v>355</v>
      </c>
      <c r="F17" s="164" t="s">
        <v>58</v>
      </c>
      <c r="G17" s="164" t="s">
        <v>356</v>
      </c>
      <c r="H17" s="164" t="s">
        <v>332</v>
      </c>
      <c r="I17" s="174">
        <v>48397500</v>
      </c>
      <c r="J17" s="162" t="s">
        <v>357</v>
      </c>
      <c r="K17" s="171" t="s">
        <v>348</v>
      </c>
      <c r="L17" s="160"/>
      <c r="M17" s="160"/>
      <c r="N17" s="160"/>
      <c r="O17" s="160"/>
      <c r="P17" s="160"/>
      <c r="Q17" s="160"/>
      <c r="R17" s="160"/>
      <c r="S17" s="160"/>
    </row>
    <row r="18" spans="1:19" s="161" customFormat="1" ht="38.25" customHeight="1">
      <c r="A18" s="163" t="s">
        <v>358</v>
      </c>
      <c r="B18" s="164" t="s">
        <v>54</v>
      </c>
      <c r="C18" s="164" t="s">
        <v>328</v>
      </c>
      <c r="D18" s="164" t="s">
        <v>359</v>
      </c>
      <c r="E18" s="164" t="s">
        <v>330</v>
      </c>
      <c r="F18" s="164" t="s">
        <v>58</v>
      </c>
      <c r="G18" s="164" t="s">
        <v>360</v>
      </c>
      <c r="H18" s="164" t="s">
        <v>332</v>
      </c>
      <c r="I18" s="174">
        <v>5835170</v>
      </c>
      <c r="J18" s="175" t="s">
        <v>361</v>
      </c>
      <c r="K18" s="171" t="s">
        <v>348</v>
      </c>
      <c r="L18" s="160"/>
      <c r="M18" s="160"/>
      <c r="N18" s="160"/>
      <c r="O18" s="160"/>
      <c r="P18" s="160"/>
      <c r="Q18" s="160"/>
      <c r="R18" s="160"/>
      <c r="S18" s="160"/>
    </row>
    <row r="19" spans="1:19" s="161" customFormat="1" ht="38.25">
      <c r="A19" s="163" t="s">
        <v>362</v>
      </c>
      <c r="B19" s="164" t="s">
        <v>54</v>
      </c>
      <c r="C19" s="164" t="s">
        <v>328</v>
      </c>
      <c r="D19" s="164" t="s">
        <v>359</v>
      </c>
      <c r="E19" s="164" t="s">
        <v>330</v>
      </c>
      <c r="F19" s="164" t="s">
        <v>58</v>
      </c>
      <c r="G19" s="164" t="s">
        <v>360</v>
      </c>
      <c r="H19" s="164" t="s">
        <v>332</v>
      </c>
      <c r="I19" s="174">
        <v>723100</v>
      </c>
      <c r="J19" s="175"/>
      <c r="K19" s="171" t="s">
        <v>348</v>
      </c>
      <c r="L19" s="160"/>
      <c r="M19" s="160"/>
      <c r="N19" s="160"/>
      <c r="O19" s="160"/>
      <c r="P19" s="160"/>
      <c r="Q19" s="160"/>
      <c r="R19" s="160"/>
      <c r="S19" s="160"/>
    </row>
    <row r="20" spans="1:19" s="161" customFormat="1" ht="38.25">
      <c r="A20" s="163" t="s">
        <v>363</v>
      </c>
      <c r="B20" s="164" t="s">
        <v>54</v>
      </c>
      <c r="C20" s="164" t="s">
        <v>328</v>
      </c>
      <c r="D20" s="164" t="s">
        <v>359</v>
      </c>
      <c r="E20" s="164" t="s">
        <v>330</v>
      </c>
      <c r="F20" s="164" t="s">
        <v>58</v>
      </c>
      <c r="G20" s="164" t="s">
        <v>360</v>
      </c>
      <c r="H20" s="164" t="s">
        <v>332</v>
      </c>
      <c r="I20" s="174">
        <v>376100</v>
      </c>
      <c r="J20" s="175"/>
      <c r="K20" s="171" t="s">
        <v>348</v>
      </c>
      <c r="L20" s="160"/>
      <c r="M20" s="160"/>
      <c r="N20" s="160"/>
      <c r="O20" s="160"/>
      <c r="P20" s="160"/>
      <c r="Q20" s="160"/>
      <c r="R20" s="160"/>
      <c r="S20" s="160"/>
    </row>
    <row r="21" spans="1:19" s="161" customFormat="1" ht="51">
      <c r="A21" s="163" t="s">
        <v>353</v>
      </c>
      <c r="B21" s="164" t="s">
        <v>137</v>
      </c>
      <c r="C21" s="164" t="s">
        <v>334</v>
      </c>
      <c r="D21" s="164" t="s">
        <v>350</v>
      </c>
      <c r="E21" s="164" t="s">
        <v>330</v>
      </c>
      <c r="F21" s="164" t="s">
        <v>58</v>
      </c>
      <c r="G21" s="164" t="s">
        <v>351</v>
      </c>
      <c r="H21" s="164" t="s">
        <v>332</v>
      </c>
      <c r="I21" s="176">
        <v>2567064</v>
      </c>
      <c r="J21" s="162" t="s">
        <v>364</v>
      </c>
      <c r="K21" s="171" t="s">
        <v>348</v>
      </c>
      <c r="L21" s="160"/>
      <c r="M21" s="160"/>
      <c r="N21" s="160"/>
      <c r="O21" s="160"/>
      <c r="P21" s="160"/>
      <c r="Q21" s="160"/>
      <c r="R21" s="160"/>
      <c r="S21" s="160"/>
    </row>
    <row r="22" spans="1:19" s="183" customFormat="1" ht="12.75">
      <c r="A22" s="177"/>
      <c r="B22" s="178" t="s">
        <v>365</v>
      </c>
      <c r="C22" s="178"/>
      <c r="D22" s="178"/>
      <c r="E22" s="178"/>
      <c r="F22" s="178"/>
      <c r="G22" s="178"/>
      <c r="H22" s="178"/>
      <c r="I22" s="179">
        <f>I13+SUM(I14:I21)</f>
        <v>0</v>
      </c>
      <c r="J22" s="180"/>
      <c r="K22" s="181"/>
      <c r="L22" s="182"/>
      <c r="M22" s="182"/>
      <c r="N22" s="182"/>
      <c r="O22" s="182"/>
      <c r="P22" s="182"/>
      <c r="Q22" s="182"/>
      <c r="R22" s="182"/>
      <c r="S22" s="182"/>
    </row>
    <row r="23" spans="1:11" s="160" customFormat="1" ht="13.5">
      <c r="A23" s="184"/>
      <c r="B23" s="185"/>
      <c r="C23" s="185"/>
      <c r="D23" s="185"/>
      <c r="E23" s="185"/>
      <c r="F23" s="185"/>
      <c r="G23" s="185"/>
      <c r="H23" s="185"/>
      <c r="I23" s="186"/>
      <c r="J23" s="187"/>
      <c r="K23" s="188"/>
    </row>
    <row r="24" spans="1:19" s="161" customFormat="1" ht="45.75" customHeight="1">
      <c r="A24" s="142" t="s">
        <v>366</v>
      </c>
      <c r="B24" s="142"/>
      <c r="C24" s="142"/>
      <c r="D24" s="142"/>
      <c r="E24" s="142"/>
      <c r="F24" s="142"/>
      <c r="G24" s="142"/>
      <c r="H24" s="142"/>
      <c r="I24" s="142"/>
      <c r="J24" s="143" t="s">
        <v>316</v>
      </c>
      <c r="K24" s="144" t="s">
        <v>317</v>
      </c>
      <c r="L24" s="160"/>
      <c r="M24" s="160"/>
      <c r="N24" s="160"/>
      <c r="O24" s="160"/>
      <c r="P24" s="160"/>
      <c r="Q24" s="160"/>
      <c r="R24" s="160"/>
      <c r="S24" s="160"/>
    </row>
    <row r="25" spans="1:19" s="191" customFormat="1" ht="39">
      <c r="A25" s="189" t="s">
        <v>318</v>
      </c>
      <c r="B25" s="146" t="s">
        <v>8</v>
      </c>
      <c r="C25" s="146" t="s">
        <v>319</v>
      </c>
      <c r="D25" s="146" t="s">
        <v>320</v>
      </c>
      <c r="E25" s="146" t="s">
        <v>321</v>
      </c>
      <c r="F25" s="146" t="s">
        <v>322</v>
      </c>
      <c r="G25" s="147" t="s">
        <v>323</v>
      </c>
      <c r="H25" s="146" t="s">
        <v>324</v>
      </c>
      <c r="I25" s="148" t="s">
        <v>325</v>
      </c>
      <c r="J25" s="143"/>
      <c r="K25" s="144"/>
      <c r="L25" s="190"/>
      <c r="M25" s="190"/>
      <c r="N25" s="190"/>
      <c r="O25" s="190"/>
      <c r="P25" s="190"/>
      <c r="Q25" s="190"/>
      <c r="R25" s="190"/>
      <c r="S25" s="190"/>
    </row>
    <row r="26" spans="1:19" s="161" customFormat="1" ht="13.5">
      <c r="A26" s="149">
        <v>1</v>
      </c>
      <c r="B26" s="150">
        <v>2</v>
      </c>
      <c r="C26" s="150">
        <v>3</v>
      </c>
      <c r="D26" s="150">
        <v>4</v>
      </c>
      <c r="E26" s="150" t="s">
        <v>326</v>
      </c>
      <c r="F26" s="150">
        <v>6</v>
      </c>
      <c r="G26" s="151">
        <v>7</v>
      </c>
      <c r="H26" s="150">
        <v>8</v>
      </c>
      <c r="I26" s="152">
        <v>9</v>
      </c>
      <c r="J26" s="153">
        <v>10</v>
      </c>
      <c r="K26" s="154">
        <v>11</v>
      </c>
      <c r="L26" s="160"/>
      <c r="M26" s="160"/>
      <c r="N26" s="160"/>
      <c r="O26" s="160"/>
      <c r="P26" s="160"/>
      <c r="Q26" s="160"/>
      <c r="R26" s="160"/>
      <c r="S26" s="160"/>
    </row>
    <row r="27" spans="1:19" s="161" customFormat="1" ht="12.75">
      <c r="A27" s="192" t="s">
        <v>367</v>
      </c>
      <c r="B27" s="164" t="s">
        <v>48</v>
      </c>
      <c r="C27" s="164" t="s">
        <v>368</v>
      </c>
      <c r="D27" s="164" t="s">
        <v>329</v>
      </c>
      <c r="E27" s="164" t="s">
        <v>330</v>
      </c>
      <c r="F27" s="164" t="s">
        <v>58</v>
      </c>
      <c r="G27" s="164" t="s">
        <v>369</v>
      </c>
      <c r="H27" s="164" t="s">
        <v>332</v>
      </c>
      <c r="I27" s="174">
        <v>-1460800</v>
      </c>
      <c r="J27" s="173" t="s">
        <v>370</v>
      </c>
      <c r="K27" s="172"/>
      <c r="L27" s="160"/>
      <c r="M27" s="160"/>
      <c r="N27" s="160"/>
      <c r="O27" s="160"/>
      <c r="P27" s="160"/>
      <c r="Q27" s="160"/>
      <c r="R27" s="160"/>
      <c r="S27" s="160"/>
    </row>
    <row r="28" spans="1:19" ht="12.75">
      <c r="A28" s="167"/>
      <c r="B28" s="193" t="s">
        <v>371</v>
      </c>
      <c r="C28" s="168"/>
      <c r="D28" s="168"/>
      <c r="E28" s="168"/>
      <c r="F28" s="169"/>
      <c r="G28" s="168"/>
      <c r="H28" s="168"/>
      <c r="I28" s="170">
        <f>I27</f>
        <v>-1460800</v>
      </c>
      <c r="J28" s="171"/>
      <c r="K28" s="172"/>
      <c r="L28" s="173"/>
      <c r="M28" s="173"/>
      <c r="N28" s="173"/>
      <c r="O28" s="173"/>
      <c r="P28" s="173"/>
      <c r="Q28" s="173"/>
      <c r="R28" s="173"/>
      <c r="S28" s="173"/>
    </row>
    <row r="29" spans="1:19" s="161" customFormat="1" ht="38.25">
      <c r="A29" s="155" t="s">
        <v>327</v>
      </c>
      <c r="B29" s="156" t="s">
        <v>54</v>
      </c>
      <c r="C29" s="156" t="s">
        <v>328</v>
      </c>
      <c r="D29" s="156" t="s">
        <v>329</v>
      </c>
      <c r="E29" s="156" t="s">
        <v>330</v>
      </c>
      <c r="F29" s="156" t="s">
        <v>58</v>
      </c>
      <c r="G29" s="156" t="s">
        <v>331</v>
      </c>
      <c r="H29" s="156" t="s">
        <v>332</v>
      </c>
      <c r="I29" s="174">
        <v>1460800</v>
      </c>
      <c r="J29" s="162" t="s">
        <v>372</v>
      </c>
      <c r="K29" s="172" t="s">
        <v>348</v>
      </c>
      <c r="L29" s="160"/>
      <c r="M29" s="160"/>
      <c r="N29" s="160"/>
      <c r="O29" s="160"/>
      <c r="P29" s="160"/>
      <c r="Q29" s="160"/>
      <c r="R29" s="160"/>
      <c r="S29" s="160"/>
    </row>
    <row r="30" spans="1:19" s="183" customFormat="1" ht="13.5">
      <c r="A30" s="194"/>
      <c r="B30" s="195" t="s">
        <v>365</v>
      </c>
      <c r="C30" s="195"/>
      <c r="D30" s="195"/>
      <c r="E30" s="195"/>
      <c r="F30" s="195"/>
      <c r="G30" s="195"/>
      <c r="H30" s="195"/>
      <c r="I30" s="196">
        <f>I28+I29</f>
        <v>0</v>
      </c>
      <c r="J30" s="197"/>
      <c r="K30" s="198"/>
      <c r="L30" s="182"/>
      <c r="M30" s="182"/>
      <c r="N30" s="182"/>
      <c r="O30" s="182"/>
      <c r="P30" s="182"/>
      <c r="Q30" s="182"/>
      <c r="R30" s="182"/>
      <c r="S30" s="182"/>
    </row>
    <row r="31" ht="13.5"/>
    <row r="32" spans="1:11" ht="43.5" customHeight="1">
      <c r="A32" s="142" t="s">
        <v>373</v>
      </c>
      <c r="B32" s="142"/>
      <c r="C32" s="142"/>
      <c r="D32" s="142"/>
      <c r="E32" s="142"/>
      <c r="F32" s="142"/>
      <c r="G32" s="142"/>
      <c r="H32" s="142"/>
      <c r="I32" s="142"/>
      <c r="J32" s="143" t="s">
        <v>316</v>
      </c>
      <c r="K32" s="144" t="s">
        <v>317</v>
      </c>
    </row>
    <row r="33" spans="1:11" s="135" customFormat="1" ht="39">
      <c r="A33" s="199" t="s">
        <v>318</v>
      </c>
      <c r="B33" s="146" t="s">
        <v>8</v>
      </c>
      <c r="C33" s="146" t="s">
        <v>319</v>
      </c>
      <c r="D33" s="146" t="s">
        <v>320</v>
      </c>
      <c r="E33" s="146" t="s">
        <v>321</v>
      </c>
      <c r="F33" s="146" t="s">
        <v>322</v>
      </c>
      <c r="G33" s="147" t="s">
        <v>323</v>
      </c>
      <c r="H33" s="146" t="s">
        <v>324</v>
      </c>
      <c r="I33" s="148" t="s">
        <v>325</v>
      </c>
      <c r="J33" s="143"/>
      <c r="K33" s="144"/>
    </row>
    <row r="34" spans="1:11" s="135" customFormat="1" ht="13.5">
      <c r="A34" s="149">
        <v>1</v>
      </c>
      <c r="B34" s="150">
        <v>2</v>
      </c>
      <c r="C34" s="150">
        <v>3</v>
      </c>
      <c r="D34" s="150">
        <v>4</v>
      </c>
      <c r="E34" s="150" t="s">
        <v>326</v>
      </c>
      <c r="F34" s="150">
        <v>6</v>
      </c>
      <c r="G34" s="151">
        <v>7</v>
      </c>
      <c r="H34" s="150">
        <v>8</v>
      </c>
      <c r="I34" s="152">
        <v>9</v>
      </c>
      <c r="J34" s="153">
        <v>10</v>
      </c>
      <c r="K34" s="154">
        <v>11</v>
      </c>
    </row>
    <row r="35" spans="1:11" s="135" customFormat="1" ht="240" customHeight="1">
      <c r="A35" s="200" t="s">
        <v>374</v>
      </c>
      <c r="B35" s="201" t="s">
        <v>48</v>
      </c>
      <c r="C35" s="201">
        <v>4709900</v>
      </c>
      <c r="D35" s="201">
        <v>611</v>
      </c>
      <c r="E35" s="201" t="s">
        <v>330</v>
      </c>
      <c r="F35" s="201">
        <v>854</v>
      </c>
      <c r="G35" s="202" t="s">
        <v>375</v>
      </c>
      <c r="H35" s="201">
        <v>100</v>
      </c>
      <c r="I35" s="203">
        <f>-12000000-1460800</f>
        <v>-13460800</v>
      </c>
      <c r="J35" s="204" t="s">
        <v>376</v>
      </c>
      <c r="K35" s="205"/>
    </row>
    <row r="36" spans="1:11" s="135" customFormat="1" ht="38.25">
      <c r="A36" s="192" t="s">
        <v>377</v>
      </c>
      <c r="B36" s="164" t="s">
        <v>48</v>
      </c>
      <c r="C36" s="164" t="s">
        <v>368</v>
      </c>
      <c r="D36" s="164">
        <v>611</v>
      </c>
      <c r="E36" s="164" t="s">
        <v>330</v>
      </c>
      <c r="F36" s="164" t="s">
        <v>58</v>
      </c>
      <c r="G36" s="164" t="s">
        <v>375</v>
      </c>
      <c r="H36" s="164" t="s">
        <v>332</v>
      </c>
      <c r="I36" s="174">
        <v>-492094</v>
      </c>
      <c r="J36" s="173" t="s">
        <v>378</v>
      </c>
      <c r="K36" s="172"/>
    </row>
    <row r="37" spans="1:11" s="135" customFormat="1" ht="25.5">
      <c r="A37" s="192" t="s">
        <v>379</v>
      </c>
      <c r="B37" s="164" t="s">
        <v>54</v>
      </c>
      <c r="C37" s="164" t="s">
        <v>328</v>
      </c>
      <c r="D37" s="164" t="s">
        <v>359</v>
      </c>
      <c r="E37" s="164" t="s">
        <v>330</v>
      </c>
      <c r="F37" s="164" t="s">
        <v>58</v>
      </c>
      <c r="G37" s="164" t="s">
        <v>375</v>
      </c>
      <c r="H37" s="164" t="s">
        <v>332</v>
      </c>
      <c r="I37" s="165">
        <v>-5000000</v>
      </c>
      <c r="J37" s="162" t="s">
        <v>380</v>
      </c>
      <c r="K37" s="172"/>
    </row>
    <row r="38" spans="1:11" s="135" customFormat="1" ht="12.75" customHeight="1">
      <c r="A38" s="192" t="s">
        <v>381</v>
      </c>
      <c r="B38" s="164" t="s">
        <v>382</v>
      </c>
      <c r="C38" s="164" t="s">
        <v>328</v>
      </c>
      <c r="D38" s="164" t="s">
        <v>359</v>
      </c>
      <c r="E38" s="164" t="s">
        <v>330</v>
      </c>
      <c r="F38" s="164" t="s">
        <v>58</v>
      </c>
      <c r="G38" s="164" t="s">
        <v>375</v>
      </c>
      <c r="H38" s="164" t="s">
        <v>332</v>
      </c>
      <c r="I38" s="165">
        <v>-1322054.64</v>
      </c>
      <c r="J38" s="206" t="s">
        <v>383</v>
      </c>
      <c r="K38" s="172"/>
    </row>
    <row r="39" spans="1:11" s="135" customFormat="1" ht="12.75">
      <c r="A39" s="192" t="s">
        <v>384</v>
      </c>
      <c r="B39" s="164" t="s">
        <v>382</v>
      </c>
      <c r="C39" s="164" t="s">
        <v>328</v>
      </c>
      <c r="D39" s="164" t="s">
        <v>359</v>
      </c>
      <c r="E39" s="164" t="s">
        <v>330</v>
      </c>
      <c r="F39" s="164" t="s">
        <v>58</v>
      </c>
      <c r="G39" s="164" t="s">
        <v>375</v>
      </c>
      <c r="H39" s="164" t="s">
        <v>332</v>
      </c>
      <c r="I39" s="165">
        <v>-219399.45</v>
      </c>
      <c r="J39" s="206"/>
      <c r="K39" s="172"/>
    </row>
    <row r="40" spans="1:11" s="135" customFormat="1" ht="12.75">
      <c r="A40" s="192" t="s">
        <v>385</v>
      </c>
      <c r="B40" s="164" t="s">
        <v>382</v>
      </c>
      <c r="C40" s="164" t="s">
        <v>328</v>
      </c>
      <c r="D40" s="164" t="s">
        <v>359</v>
      </c>
      <c r="E40" s="164" t="s">
        <v>330</v>
      </c>
      <c r="F40" s="164" t="s">
        <v>58</v>
      </c>
      <c r="G40" s="164" t="s">
        <v>375</v>
      </c>
      <c r="H40" s="164" t="s">
        <v>332</v>
      </c>
      <c r="I40" s="165">
        <v>-315204.77</v>
      </c>
      <c r="J40" s="206"/>
      <c r="K40" s="172"/>
    </row>
    <row r="41" spans="1:11" s="135" customFormat="1" ht="25.5">
      <c r="A41" s="192" t="s">
        <v>386</v>
      </c>
      <c r="B41" s="164" t="s">
        <v>382</v>
      </c>
      <c r="C41" s="164" t="s">
        <v>328</v>
      </c>
      <c r="D41" s="164" t="s">
        <v>359</v>
      </c>
      <c r="E41" s="164" t="s">
        <v>330</v>
      </c>
      <c r="F41" s="164" t="s">
        <v>58</v>
      </c>
      <c r="G41" s="164" t="s">
        <v>375</v>
      </c>
      <c r="H41" s="164" t="s">
        <v>332</v>
      </c>
      <c r="I41" s="165">
        <v>-145006.13</v>
      </c>
      <c r="J41" s="206"/>
      <c r="K41" s="172"/>
    </row>
    <row r="42" spans="1:11" s="135" customFormat="1" ht="25.5">
      <c r="A42" s="192" t="s">
        <v>387</v>
      </c>
      <c r="B42" s="164" t="s">
        <v>382</v>
      </c>
      <c r="C42" s="164" t="s">
        <v>328</v>
      </c>
      <c r="D42" s="164" t="s">
        <v>359</v>
      </c>
      <c r="E42" s="164" t="s">
        <v>330</v>
      </c>
      <c r="F42" s="164" t="s">
        <v>58</v>
      </c>
      <c r="G42" s="164" t="s">
        <v>375</v>
      </c>
      <c r="H42" s="164" t="s">
        <v>332</v>
      </c>
      <c r="I42" s="165">
        <v>-91321.89</v>
      </c>
      <c r="J42" s="206"/>
      <c r="K42" s="172"/>
    </row>
    <row r="43" spans="1:11" s="135" customFormat="1" ht="12.75">
      <c r="A43" s="192" t="s">
        <v>388</v>
      </c>
      <c r="B43" s="164" t="s">
        <v>382</v>
      </c>
      <c r="C43" s="164" t="s">
        <v>328</v>
      </c>
      <c r="D43" s="164" t="s">
        <v>359</v>
      </c>
      <c r="E43" s="164" t="s">
        <v>330</v>
      </c>
      <c r="F43" s="164" t="s">
        <v>58</v>
      </c>
      <c r="G43" s="164" t="s">
        <v>375</v>
      </c>
      <c r="H43" s="164" t="s">
        <v>332</v>
      </c>
      <c r="I43" s="165">
        <v>-171456.87</v>
      </c>
      <c r="J43" s="206"/>
      <c r="K43" s="172"/>
    </row>
    <row r="44" spans="1:11" s="135" customFormat="1" ht="12.75">
      <c r="A44" s="192" t="s">
        <v>389</v>
      </c>
      <c r="B44" s="164" t="s">
        <v>382</v>
      </c>
      <c r="C44" s="164" t="s">
        <v>328</v>
      </c>
      <c r="D44" s="164" t="s">
        <v>359</v>
      </c>
      <c r="E44" s="164" t="s">
        <v>330</v>
      </c>
      <c r="F44" s="164" t="s">
        <v>58</v>
      </c>
      <c r="G44" s="164" t="s">
        <v>375</v>
      </c>
      <c r="H44" s="164" t="s">
        <v>332</v>
      </c>
      <c r="I44" s="165">
        <v>-324249.27</v>
      </c>
      <c r="J44" s="206"/>
      <c r="K44" s="172"/>
    </row>
    <row r="45" spans="1:11" s="135" customFormat="1" ht="25.5">
      <c r="A45" s="192" t="s">
        <v>390</v>
      </c>
      <c r="B45" s="164" t="s">
        <v>382</v>
      </c>
      <c r="C45" s="164" t="s">
        <v>328</v>
      </c>
      <c r="D45" s="164" t="s">
        <v>359</v>
      </c>
      <c r="E45" s="164" t="s">
        <v>330</v>
      </c>
      <c r="F45" s="164" t="s">
        <v>58</v>
      </c>
      <c r="G45" s="164" t="s">
        <v>375</v>
      </c>
      <c r="H45" s="164" t="s">
        <v>332</v>
      </c>
      <c r="I45" s="165">
        <v>-168658.54</v>
      </c>
      <c r="J45" s="206"/>
      <c r="K45" s="172"/>
    </row>
    <row r="46" spans="1:11" s="135" customFormat="1" ht="25.5">
      <c r="A46" s="192" t="s">
        <v>391</v>
      </c>
      <c r="B46" s="164" t="s">
        <v>382</v>
      </c>
      <c r="C46" s="164" t="s">
        <v>328</v>
      </c>
      <c r="D46" s="164" t="s">
        <v>359</v>
      </c>
      <c r="E46" s="164" t="s">
        <v>330</v>
      </c>
      <c r="F46" s="164" t="s">
        <v>58</v>
      </c>
      <c r="G46" s="164" t="s">
        <v>375</v>
      </c>
      <c r="H46" s="164" t="s">
        <v>332</v>
      </c>
      <c r="I46" s="165">
        <v>-3709.67</v>
      </c>
      <c r="J46" s="206"/>
      <c r="K46" s="172"/>
    </row>
    <row r="47" spans="1:11" s="135" customFormat="1" ht="25.5">
      <c r="A47" s="192" t="s">
        <v>392</v>
      </c>
      <c r="B47" s="164" t="s">
        <v>382</v>
      </c>
      <c r="C47" s="164" t="s">
        <v>328</v>
      </c>
      <c r="D47" s="164" t="s">
        <v>359</v>
      </c>
      <c r="E47" s="164" t="s">
        <v>330</v>
      </c>
      <c r="F47" s="164" t="s">
        <v>58</v>
      </c>
      <c r="G47" s="164" t="s">
        <v>375</v>
      </c>
      <c r="H47" s="164" t="s">
        <v>332</v>
      </c>
      <c r="I47" s="165">
        <v>-432507.99</v>
      </c>
      <c r="J47" s="206"/>
      <c r="K47" s="172"/>
    </row>
    <row r="48" spans="1:11" s="135" customFormat="1" ht="25.5">
      <c r="A48" s="192" t="s">
        <v>393</v>
      </c>
      <c r="B48" s="164" t="s">
        <v>382</v>
      </c>
      <c r="C48" s="164" t="s">
        <v>328</v>
      </c>
      <c r="D48" s="164" t="s">
        <v>359</v>
      </c>
      <c r="E48" s="164" t="s">
        <v>330</v>
      </c>
      <c r="F48" s="164" t="s">
        <v>58</v>
      </c>
      <c r="G48" s="164" t="s">
        <v>375</v>
      </c>
      <c r="H48" s="164" t="s">
        <v>332</v>
      </c>
      <c r="I48" s="165">
        <v>-818967.43</v>
      </c>
      <c r="J48" s="206"/>
      <c r="K48" s="172"/>
    </row>
    <row r="49" spans="1:11" ht="25.5">
      <c r="A49" s="192" t="s">
        <v>394</v>
      </c>
      <c r="B49" s="164" t="s">
        <v>382</v>
      </c>
      <c r="C49" s="164" t="s">
        <v>328</v>
      </c>
      <c r="D49" s="164" t="s">
        <v>359</v>
      </c>
      <c r="E49" s="164" t="s">
        <v>330</v>
      </c>
      <c r="F49" s="164" t="s">
        <v>58</v>
      </c>
      <c r="G49" s="164" t="s">
        <v>375</v>
      </c>
      <c r="H49" s="164" t="s">
        <v>332</v>
      </c>
      <c r="I49" s="165">
        <v>-7302.24</v>
      </c>
      <c r="J49" s="206"/>
      <c r="K49" s="172"/>
    </row>
    <row r="50" spans="1:11" ht="25.5">
      <c r="A50" s="192" t="s">
        <v>395</v>
      </c>
      <c r="B50" s="164" t="s">
        <v>382</v>
      </c>
      <c r="C50" s="164" t="s">
        <v>328</v>
      </c>
      <c r="D50" s="164" t="s">
        <v>359</v>
      </c>
      <c r="E50" s="164" t="s">
        <v>330</v>
      </c>
      <c r="F50" s="164" t="s">
        <v>58</v>
      </c>
      <c r="G50" s="164" t="s">
        <v>375</v>
      </c>
      <c r="H50" s="164" t="s">
        <v>332</v>
      </c>
      <c r="I50" s="165">
        <v>-136423.33</v>
      </c>
      <c r="J50" s="206"/>
      <c r="K50" s="172"/>
    </row>
    <row r="51" spans="1:11" ht="12.75">
      <c r="A51" s="192" t="s">
        <v>396</v>
      </c>
      <c r="B51" s="164" t="s">
        <v>382</v>
      </c>
      <c r="C51" s="164" t="s">
        <v>368</v>
      </c>
      <c r="D51" s="164" t="s">
        <v>359</v>
      </c>
      <c r="E51" s="164" t="s">
        <v>330</v>
      </c>
      <c r="F51" s="164" t="s">
        <v>58</v>
      </c>
      <c r="G51" s="164" t="s">
        <v>375</v>
      </c>
      <c r="H51" s="164" t="s">
        <v>332</v>
      </c>
      <c r="I51" s="165">
        <v>-51122.53</v>
      </c>
      <c r="J51" s="206"/>
      <c r="K51" s="172"/>
    </row>
    <row r="52" spans="1:11" ht="51">
      <c r="A52" s="192" t="s">
        <v>397</v>
      </c>
      <c r="B52" s="164" t="s">
        <v>382</v>
      </c>
      <c r="C52" s="164" t="s">
        <v>368</v>
      </c>
      <c r="D52" s="164" t="s">
        <v>359</v>
      </c>
      <c r="E52" s="164" t="s">
        <v>330</v>
      </c>
      <c r="F52" s="164" t="s">
        <v>58</v>
      </c>
      <c r="G52" s="164" t="s">
        <v>375</v>
      </c>
      <c r="H52" s="164" t="s">
        <v>332</v>
      </c>
      <c r="I52" s="165">
        <v>-8515.42</v>
      </c>
      <c r="J52" s="206"/>
      <c r="K52" s="172"/>
    </row>
    <row r="53" spans="1:11" ht="38.25">
      <c r="A53" s="192" t="s">
        <v>398</v>
      </c>
      <c r="B53" s="164" t="s">
        <v>382</v>
      </c>
      <c r="C53" s="164" t="s">
        <v>368</v>
      </c>
      <c r="D53" s="164" t="s">
        <v>359</v>
      </c>
      <c r="E53" s="164" t="s">
        <v>330</v>
      </c>
      <c r="F53" s="164" t="s">
        <v>58</v>
      </c>
      <c r="G53" s="164" t="s">
        <v>375</v>
      </c>
      <c r="H53" s="164" t="s">
        <v>332</v>
      </c>
      <c r="I53" s="165">
        <v>-14882.86</v>
      </c>
      <c r="J53" s="206"/>
      <c r="K53" s="172"/>
    </row>
    <row r="54" spans="1:11" ht="12.75">
      <c r="A54" s="192" t="s">
        <v>377</v>
      </c>
      <c r="B54" s="164" t="s">
        <v>382</v>
      </c>
      <c r="C54" s="164" t="s">
        <v>368</v>
      </c>
      <c r="D54" s="164" t="s">
        <v>359</v>
      </c>
      <c r="E54" s="164" t="s">
        <v>330</v>
      </c>
      <c r="F54" s="164" t="s">
        <v>58</v>
      </c>
      <c r="G54" s="164" t="s">
        <v>375</v>
      </c>
      <c r="H54" s="164" t="s">
        <v>332</v>
      </c>
      <c r="I54" s="165">
        <v>-29306.12</v>
      </c>
      <c r="J54" s="206"/>
      <c r="K54" s="172"/>
    </row>
    <row r="55" spans="1:11" ht="25.5" customHeight="1">
      <c r="A55" s="192" t="s">
        <v>399</v>
      </c>
      <c r="B55" s="164" t="s">
        <v>54</v>
      </c>
      <c r="C55" s="164" t="s">
        <v>328</v>
      </c>
      <c r="D55" s="164" t="s">
        <v>359</v>
      </c>
      <c r="E55" s="164" t="s">
        <v>330</v>
      </c>
      <c r="F55" s="164" t="s">
        <v>58</v>
      </c>
      <c r="G55" s="164" t="s">
        <v>375</v>
      </c>
      <c r="H55" s="164" t="s">
        <v>332</v>
      </c>
      <c r="I55" s="165">
        <v>-6833250</v>
      </c>
      <c r="J55" s="206" t="s">
        <v>380</v>
      </c>
      <c r="K55" s="172"/>
    </row>
    <row r="56" spans="1:11" ht="12.75">
      <c r="A56" s="192" t="s">
        <v>399</v>
      </c>
      <c r="B56" s="164" t="s">
        <v>48</v>
      </c>
      <c r="C56" s="164" t="s">
        <v>328</v>
      </c>
      <c r="D56" s="164" t="s">
        <v>359</v>
      </c>
      <c r="E56" s="164" t="s">
        <v>330</v>
      </c>
      <c r="F56" s="164" t="s">
        <v>58</v>
      </c>
      <c r="G56" s="164" t="s">
        <v>375</v>
      </c>
      <c r="H56" s="164" t="s">
        <v>332</v>
      </c>
      <c r="I56" s="165">
        <v>-899423</v>
      </c>
      <c r="J56" s="206"/>
      <c r="K56" s="172"/>
    </row>
    <row r="57" spans="1:11" ht="38.25">
      <c r="A57" s="192" t="s">
        <v>400</v>
      </c>
      <c r="B57" s="164" t="s">
        <v>48</v>
      </c>
      <c r="C57" s="164" t="s">
        <v>172</v>
      </c>
      <c r="D57" s="164" t="s">
        <v>359</v>
      </c>
      <c r="E57" s="164" t="s">
        <v>330</v>
      </c>
      <c r="F57" s="164" t="s">
        <v>58</v>
      </c>
      <c r="G57" s="164" t="s">
        <v>375</v>
      </c>
      <c r="H57" s="164" t="s">
        <v>332</v>
      </c>
      <c r="I57" s="174">
        <v>380232</v>
      </c>
      <c r="J57" s="162" t="s">
        <v>401</v>
      </c>
      <c r="K57" s="172" t="s">
        <v>337</v>
      </c>
    </row>
    <row r="58" spans="1:11" ht="38.25">
      <c r="A58" s="192" t="s">
        <v>400</v>
      </c>
      <c r="B58" s="164" t="s">
        <v>54</v>
      </c>
      <c r="C58" s="164" t="s">
        <v>172</v>
      </c>
      <c r="D58" s="164" t="s">
        <v>359</v>
      </c>
      <c r="E58" s="164" t="s">
        <v>330</v>
      </c>
      <c r="F58" s="164" t="s">
        <v>58</v>
      </c>
      <c r="G58" s="164" t="s">
        <v>375</v>
      </c>
      <c r="H58" s="164" t="s">
        <v>332</v>
      </c>
      <c r="I58" s="174">
        <v>608568</v>
      </c>
      <c r="J58" s="162" t="s">
        <v>402</v>
      </c>
      <c r="K58" s="172" t="s">
        <v>337</v>
      </c>
    </row>
    <row r="59" spans="1:11" ht="12.75">
      <c r="A59" s="192" t="s">
        <v>403</v>
      </c>
      <c r="B59" s="164" t="s">
        <v>54</v>
      </c>
      <c r="C59" s="164" t="s">
        <v>328</v>
      </c>
      <c r="D59" s="164" t="s">
        <v>359</v>
      </c>
      <c r="E59" s="164" t="s">
        <v>330</v>
      </c>
      <c r="F59" s="164" t="s">
        <v>58</v>
      </c>
      <c r="G59" s="164" t="s">
        <v>375</v>
      </c>
      <c r="H59" s="164" t="s">
        <v>332</v>
      </c>
      <c r="I59" s="165">
        <v>-4583734</v>
      </c>
      <c r="J59" s="162" t="s">
        <v>404</v>
      </c>
      <c r="K59" s="172"/>
    </row>
    <row r="60" spans="1:11" ht="25.5">
      <c r="A60" s="192" t="s">
        <v>405</v>
      </c>
      <c r="B60" s="164" t="s">
        <v>54</v>
      </c>
      <c r="C60" s="164" t="s">
        <v>328</v>
      </c>
      <c r="D60" s="164" t="s">
        <v>359</v>
      </c>
      <c r="E60" s="164" t="s">
        <v>330</v>
      </c>
      <c r="F60" s="164" t="s">
        <v>58</v>
      </c>
      <c r="G60" s="164" t="s">
        <v>375</v>
      </c>
      <c r="H60" s="164" t="s">
        <v>332</v>
      </c>
      <c r="I60" s="165">
        <v>-15336160</v>
      </c>
      <c r="J60" s="162" t="s">
        <v>404</v>
      </c>
      <c r="K60" s="172"/>
    </row>
    <row r="61" spans="1:19" s="161" customFormat="1" ht="51">
      <c r="A61" s="163" t="s">
        <v>406</v>
      </c>
      <c r="B61" s="164" t="s">
        <v>48</v>
      </c>
      <c r="C61" s="164" t="s">
        <v>368</v>
      </c>
      <c r="D61" s="164" t="s">
        <v>359</v>
      </c>
      <c r="E61" s="164" t="s">
        <v>330</v>
      </c>
      <c r="F61" s="164" t="s">
        <v>58</v>
      </c>
      <c r="G61" s="164" t="s">
        <v>375</v>
      </c>
      <c r="H61" s="164" t="s">
        <v>332</v>
      </c>
      <c r="I61" s="174">
        <v>353000</v>
      </c>
      <c r="J61" s="162" t="s">
        <v>407</v>
      </c>
      <c r="K61" s="171" t="s">
        <v>348</v>
      </c>
      <c r="L61" s="166">
        <f>I10</f>
        <v>-100530212.08</v>
      </c>
      <c r="M61" s="166">
        <f>-100530212.08-L61</f>
        <v>0</v>
      </c>
      <c r="N61" s="160"/>
      <c r="O61" s="160"/>
      <c r="P61" s="160"/>
      <c r="Q61" s="160"/>
      <c r="R61" s="160"/>
      <c r="S61" s="160"/>
    </row>
    <row r="62" spans="1:11" ht="12.75">
      <c r="A62" s="167"/>
      <c r="B62" s="193" t="s">
        <v>371</v>
      </c>
      <c r="C62" s="168"/>
      <c r="D62" s="168"/>
      <c r="E62" s="168"/>
      <c r="F62" s="169"/>
      <c r="G62" s="168"/>
      <c r="H62" s="168"/>
      <c r="I62" s="170">
        <f>SUM(I35:I61)</f>
        <v>-49523750.15</v>
      </c>
      <c r="J62" s="171"/>
      <c r="K62" s="172"/>
    </row>
    <row r="63" spans="1:11" ht="38.25">
      <c r="A63" s="167" t="s">
        <v>327</v>
      </c>
      <c r="B63" s="168" t="s">
        <v>54</v>
      </c>
      <c r="C63" s="168" t="s">
        <v>328</v>
      </c>
      <c r="D63" s="168" t="s">
        <v>359</v>
      </c>
      <c r="E63" s="168" t="s">
        <v>330</v>
      </c>
      <c r="F63" s="193" t="s">
        <v>58</v>
      </c>
      <c r="G63" s="168" t="s">
        <v>360</v>
      </c>
      <c r="H63" s="168" t="s">
        <v>332</v>
      </c>
      <c r="I63" s="207">
        <v>12000000</v>
      </c>
      <c r="J63" s="175" t="s">
        <v>408</v>
      </c>
      <c r="K63" s="172" t="s">
        <v>348</v>
      </c>
    </row>
    <row r="64" spans="1:11" ht="38.25">
      <c r="A64" s="192" t="s">
        <v>377</v>
      </c>
      <c r="B64" s="164" t="s">
        <v>48</v>
      </c>
      <c r="C64" s="164">
        <v>4719900</v>
      </c>
      <c r="D64" s="164" t="s">
        <v>359</v>
      </c>
      <c r="E64" s="164" t="s">
        <v>330</v>
      </c>
      <c r="F64" s="164" t="s">
        <v>58</v>
      </c>
      <c r="G64" s="164" t="s">
        <v>409</v>
      </c>
      <c r="H64" s="164" t="s">
        <v>332</v>
      </c>
      <c r="I64" s="174">
        <v>492094</v>
      </c>
      <c r="J64" s="162" t="s">
        <v>410</v>
      </c>
      <c r="K64" s="172" t="s">
        <v>348</v>
      </c>
    </row>
    <row r="65" spans="1:11" ht="38.25">
      <c r="A65" s="192" t="s">
        <v>327</v>
      </c>
      <c r="B65" s="164" t="s">
        <v>54</v>
      </c>
      <c r="C65" s="164" t="s">
        <v>339</v>
      </c>
      <c r="D65" s="164" t="s">
        <v>340</v>
      </c>
      <c r="E65" s="164" t="s">
        <v>341</v>
      </c>
      <c r="F65" s="164" t="s">
        <v>58</v>
      </c>
      <c r="G65" s="164" t="s">
        <v>342</v>
      </c>
      <c r="H65" s="164" t="s">
        <v>332</v>
      </c>
      <c r="I65" s="174">
        <f>-SUM(I37:I56)-I59-I60+472000-353000</f>
        <v>37031656.15</v>
      </c>
      <c r="J65" s="162" t="s">
        <v>343</v>
      </c>
      <c r="K65" s="172" t="s">
        <v>348</v>
      </c>
    </row>
    <row r="66" spans="1:11" ht="13.5">
      <c r="A66" s="194"/>
      <c r="B66" s="195" t="s">
        <v>365</v>
      </c>
      <c r="C66" s="195"/>
      <c r="D66" s="195"/>
      <c r="E66" s="195"/>
      <c r="F66" s="195"/>
      <c r="G66" s="195"/>
      <c r="H66" s="195"/>
      <c r="I66" s="196">
        <f>SUM(I63:I65)+I62</f>
        <v>0</v>
      </c>
      <c r="J66" s="197"/>
      <c r="K66" s="198"/>
    </row>
    <row r="67" spans="1:11" ht="13.5">
      <c r="A67" s="208"/>
      <c r="B67" s="209"/>
      <c r="C67" s="209"/>
      <c r="D67" s="209"/>
      <c r="E67" s="209"/>
      <c r="F67" s="209"/>
      <c r="G67" s="209"/>
      <c r="H67" s="209"/>
      <c r="I67" s="210"/>
      <c r="J67" s="211"/>
      <c r="K67" s="212"/>
    </row>
    <row r="68" spans="1:11" ht="30.75" customHeight="1">
      <c r="A68" s="142" t="s">
        <v>411</v>
      </c>
      <c r="B68" s="142"/>
      <c r="C68" s="142"/>
      <c r="D68" s="142"/>
      <c r="E68" s="142"/>
      <c r="F68" s="142"/>
      <c r="G68" s="142"/>
      <c r="H68" s="142"/>
      <c r="I68" s="142"/>
      <c r="J68" s="143" t="s">
        <v>316</v>
      </c>
      <c r="K68" s="144" t="s">
        <v>317</v>
      </c>
    </row>
    <row r="69" spans="1:11" ht="39">
      <c r="A69" s="189" t="s">
        <v>318</v>
      </c>
      <c r="B69" s="146" t="s">
        <v>8</v>
      </c>
      <c r="C69" s="146" t="s">
        <v>319</v>
      </c>
      <c r="D69" s="146" t="s">
        <v>320</v>
      </c>
      <c r="E69" s="146" t="s">
        <v>321</v>
      </c>
      <c r="F69" s="146" t="s">
        <v>322</v>
      </c>
      <c r="G69" s="147" t="s">
        <v>323</v>
      </c>
      <c r="H69" s="146" t="s">
        <v>324</v>
      </c>
      <c r="I69" s="148" t="s">
        <v>325</v>
      </c>
      <c r="J69" s="143"/>
      <c r="K69" s="144"/>
    </row>
    <row r="70" spans="1:11" ht="13.5">
      <c r="A70" s="149">
        <v>1</v>
      </c>
      <c r="B70" s="150">
        <v>2</v>
      </c>
      <c r="C70" s="150">
        <v>3</v>
      </c>
      <c r="D70" s="150">
        <v>4</v>
      </c>
      <c r="E70" s="150" t="s">
        <v>326</v>
      </c>
      <c r="F70" s="150">
        <v>6</v>
      </c>
      <c r="G70" s="151">
        <v>7</v>
      </c>
      <c r="H70" s="150">
        <v>8</v>
      </c>
      <c r="I70" s="152">
        <v>9</v>
      </c>
      <c r="J70" s="153">
        <v>10</v>
      </c>
      <c r="K70" s="154">
        <v>11</v>
      </c>
    </row>
    <row r="71" spans="1:11" ht="25.5">
      <c r="A71" s="155" t="s">
        <v>393</v>
      </c>
      <c r="B71" s="156" t="s">
        <v>54</v>
      </c>
      <c r="C71" s="156" t="s">
        <v>328</v>
      </c>
      <c r="D71" s="156" t="s">
        <v>359</v>
      </c>
      <c r="E71" s="156" t="s">
        <v>330</v>
      </c>
      <c r="F71" s="156" t="s">
        <v>58</v>
      </c>
      <c r="G71" s="156" t="s">
        <v>412</v>
      </c>
      <c r="H71" s="156">
        <v>100</v>
      </c>
      <c r="I71" s="213">
        <v>-12175005</v>
      </c>
      <c r="J71" s="162" t="s">
        <v>404</v>
      </c>
      <c r="K71" s="159"/>
    </row>
    <row r="72" spans="1:11" ht="38.25">
      <c r="A72" s="192" t="s">
        <v>400</v>
      </c>
      <c r="B72" s="164" t="s">
        <v>54</v>
      </c>
      <c r="C72" s="164" t="s">
        <v>172</v>
      </c>
      <c r="D72" s="164" t="s">
        <v>359</v>
      </c>
      <c r="E72" s="164" t="s">
        <v>330</v>
      </c>
      <c r="F72" s="164" t="s">
        <v>58</v>
      </c>
      <c r="G72" s="164" t="s">
        <v>412</v>
      </c>
      <c r="H72" s="164" t="s">
        <v>332</v>
      </c>
      <c r="I72" s="174">
        <v>472000</v>
      </c>
      <c r="J72" s="162" t="s">
        <v>413</v>
      </c>
      <c r="K72" s="172" t="s">
        <v>337</v>
      </c>
    </row>
    <row r="73" spans="1:11" ht="13.5">
      <c r="A73" s="214"/>
      <c r="B73" s="215" t="s">
        <v>371</v>
      </c>
      <c r="C73" s="216"/>
      <c r="D73" s="216"/>
      <c r="E73" s="216"/>
      <c r="F73" s="216"/>
      <c r="G73" s="216"/>
      <c r="H73" s="217"/>
      <c r="I73" s="170">
        <f>I71+I72</f>
        <v>-11703005</v>
      </c>
      <c r="J73" s="162"/>
      <c r="K73" s="218"/>
    </row>
    <row r="74" spans="1:11" ht="38.25">
      <c r="A74" s="192" t="s">
        <v>327</v>
      </c>
      <c r="B74" s="164" t="s">
        <v>54</v>
      </c>
      <c r="C74" s="164" t="s">
        <v>339</v>
      </c>
      <c r="D74" s="164" t="s">
        <v>340</v>
      </c>
      <c r="E74" s="164" t="s">
        <v>341</v>
      </c>
      <c r="F74" s="164" t="s">
        <v>58</v>
      </c>
      <c r="G74" s="164" t="s">
        <v>342</v>
      </c>
      <c r="H74" s="164" t="s">
        <v>332</v>
      </c>
      <c r="I74" s="174">
        <v>11703005</v>
      </c>
      <c r="J74" s="162" t="s">
        <v>343</v>
      </c>
      <c r="K74" s="172" t="s">
        <v>348</v>
      </c>
    </row>
    <row r="75" spans="1:11" ht="13.5">
      <c r="A75" s="194"/>
      <c r="B75" s="195" t="s">
        <v>365</v>
      </c>
      <c r="C75" s="195"/>
      <c r="D75" s="195"/>
      <c r="E75" s="195"/>
      <c r="F75" s="195"/>
      <c r="G75" s="195"/>
      <c r="H75" s="195"/>
      <c r="I75" s="196">
        <f>I73+I74</f>
        <v>0</v>
      </c>
      <c r="J75" s="197"/>
      <c r="K75" s="198"/>
    </row>
    <row r="76" spans="1:11" ht="13.5">
      <c r="A76" s="208"/>
      <c r="B76" s="209"/>
      <c r="C76" s="209"/>
      <c r="D76" s="209"/>
      <c r="E76" s="209"/>
      <c r="F76" s="209"/>
      <c r="G76" s="209"/>
      <c r="H76" s="209"/>
      <c r="I76" s="210"/>
      <c r="J76" s="211"/>
      <c r="K76" s="212"/>
    </row>
    <row r="77" spans="1:11" ht="59.25" customHeight="1">
      <c r="A77" s="142" t="s">
        <v>414</v>
      </c>
      <c r="B77" s="142"/>
      <c r="C77" s="142"/>
      <c r="D77" s="142"/>
      <c r="E77" s="142"/>
      <c r="F77" s="142"/>
      <c r="G77" s="142"/>
      <c r="H77" s="142"/>
      <c r="I77" s="142"/>
      <c r="J77" s="143" t="s">
        <v>316</v>
      </c>
      <c r="K77" s="144" t="s">
        <v>317</v>
      </c>
    </row>
    <row r="78" spans="1:19" s="220" customFormat="1" ht="39">
      <c r="A78" s="189" t="s">
        <v>318</v>
      </c>
      <c r="B78" s="146" t="s">
        <v>8</v>
      </c>
      <c r="C78" s="146" t="s">
        <v>319</v>
      </c>
      <c r="D78" s="146" t="s">
        <v>320</v>
      </c>
      <c r="E78" s="146" t="s">
        <v>321</v>
      </c>
      <c r="F78" s="146" t="s">
        <v>322</v>
      </c>
      <c r="G78" s="147" t="s">
        <v>323</v>
      </c>
      <c r="H78" s="146" t="s">
        <v>324</v>
      </c>
      <c r="I78" s="148" t="s">
        <v>325</v>
      </c>
      <c r="J78" s="143"/>
      <c r="K78" s="144"/>
      <c r="L78" s="219"/>
      <c r="M78" s="219"/>
      <c r="N78" s="219"/>
      <c r="O78" s="219"/>
      <c r="P78" s="219"/>
      <c r="Q78" s="219"/>
      <c r="R78" s="219"/>
      <c r="S78" s="219"/>
    </row>
    <row r="79" spans="1:11" ht="13.5">
      <c r="A79" s="149">
        <v>1</v>
      </c>
      <c r="B79" s="150">
        <v>2</v>
      </c>
      <c r="C79" s="150">
        <v>3</v>
      </c>
      <c r="D79" s="150">
        <v>4</v>
      </c>
      <c r="E79" s="150" t="s">
        <v>326</v>
      </c>
      <c r="F79" s="150">
        <v>6</v>
      </c>
      <c r="G79" s="151">
        <v>7</v>
      </c>
      <c r="H79" s="150">
        <v>8</v>
      </c>
      <c r="I79" s="152">
        <v>9</v>
      </c>
      <c r="J79" s="153">
        <v>10</v>
      </c>
      <c r="K79" s="154">
        <v>11</v>
      </c>
    </row>
    <row r="80" spans="1:11" ht="38.25">
      <c r="A80" s="155" t="s">
        <v>327</v>
      </c>
      <c r="B80" s="156" t="s">
        <v>107</v>
      </c>
      <c r="C80" s="156" t="s">
        <v>415</v>
      </c>
      <c r="D80" s="156" t="s">
        <v>359</v>
      </c>
      <c r="E80" s="156" t="s">
        <v>330</v>
      </c>
      <c r="F80" s="156" t="s">
        <v>58</v>
      </c>
      <c r="G80" s="156" t="s">
        <v>416</v>
      </c>
      <c r="H80" s="156">
        <v>100</v>
      </c>
      <c r="I80" s="213">
        <v>-127200</v>
      </c>
      <c r="J80" s="158"/>
      <c r="K80" s="221"/>
    </row>
    <row r="81" spans="1:11" ht="38.25">
      <c r="A81" s="155" t="s">
        <v>395</v>
      </c>
      <c r="B81" s="156" t="s">
        <v>54</v>
      </c>
      <c r="C81" s="156" t="s">
        <v>328</v>
      </c>
      <c r="D81" s="156" t="s">
        <v>359</v>
      </c>
      <c r="E81" s="156" t="s">
        <v>330</v>
      </c>
      <c r="F81" s="156" t="s">
        <v>58</v>
      </c>
      <c r="G81" s="156" t="s">
        <v>416</v>
      </c>
      <c r="H81" s="156" t="s">
        <v>332</v>
      </c>
      <c r="I81" s="213">
        <v>-553350</v>
      </c>
      <c r="J81" s="158" t="s">
        <v>417</v>
      </c>
      <c r="K81" s="221"/>
    </row>
    <row r="82" spans="1:11" ht="13.5">
      <c r="A82" s="214"/>
      <c r="B82" s="215" t="s">
        <v>371</v>
      </c>
      <c r="C82" s="216"/>
      <c r="D82" s="216"/>
      <c r="E82" s="216"/>
      <c r="F82" s="216"/>
      <c r="G82" s="216"/>
      <c r="H82" s="217"/>
      <c r="I82" s="170">
        <f>I80+I81</f>
        <v>-680550</v>
      </c>
      <c r="J82" s="162"/>
      <c r="K82" s="218"/>
    </row>
    <row r="83" spans="1:11" ht="57.75" customHeight="1">
      <c r="A83" s="192" t="s">
        <v>418</v>
      </c>
      <c r="B83" s="164" t="s">
        <v>107</v>
      </c>
      <c r="C83" s="164" t="s">
        <v>415</v>
      </c>
      <c r="D83" s="164" t="s">
        <v>340</v>
      </c>
      <c r="E83" s="164" t="s">
        <v>419</v>
      </c>
      <c r="F83" s="164" t="s">
        <v>58</v>
      </c>
      <c r="G83" s="164" t="s">
        <v>420</v>
      </c>
      <c r="H83" s="164">
        <v>100</v>
      </c>
      <c r="I83" s="165">
        <v>25000</v>
      </c>
      <c r="J83" s="162" t="s">
        <v>421</v>
      </c>
      <c r="K83" s="172" t="s">
        <v>348</v>
      </c>
    </row>
    <row r="84" spans="1:11" ht="38.25">
      <c r="A84" s="192" t="s">
        <v>418</v>
      </c>
      <c r="B84" s="164" t="s">
        <v>107</v>
      </c>
      <c r="C84" s="164" t="s">
        <v>415</v>
      </c>
      <c r="D84" s="164" t="s">
        <v>340</v>
      </c>
      <c r="E84" s="164">
        <v>222</v>
      </c>
      <c r="F84" s="164" t="s">
        <v>58</v>
      </c>
      <c r="G84" s="164" t="s">
        <v>420</v>
      </c>
      <c r="H84" s="164">
        <v>100</v>
      </c>
      <c r="I84" s="165">
        <v>-10000</v>
      </c>
      <c r="J84" s="162" t="s">
        <v>422</v>
      </c>
      <c r="K84" s="172" t="s">
        <v>348</v>
      </c>
    </row>
    <row r="85" spans="1:11" ht="54" customHeight="1">
      <c r="A85" s="192" t="s">
        <v>418</v>
      </c>
      <c r="B85" s="164" t="s">
        <v>107</v>
      </c>
      <c r="C85" s="164" t="s">
        <v>415</v>
      </c>
      <c r="D85" s="164" t="s">
        <v>340</v>
      </c>
      <c r="E85" s="164">
        <v>225</v>
      </c>
      <c r="F85" s="164" t="s">
        <v>58</v>
      </c>
      <c r="G85" s="164" t="s">
        <v>420</v>
      </c>
      <c r="H85" s="164">
        <v>100</v>
      </c>
      <c r="I85" s="165">
        <v>62000</v>
      </c>
      <c r="J85" s="162" t="s">
        <v>423</v>
      </c>
      <c r="K85" s="172" t="s">
        <v>348</v>
      </c>
    </row>
    <row r="86" spans="1:11" ht="38.25">
      <c r="A86" s="192" t="s">
        <v>418</v>
      </c>
      <c r="B86" s="164" t="s">
        <v>107</v>
      </c>
      <c r="C86" s="164" t="s">
        <v>415</v>
      </c>
      <c r="D86" s="164" t="s">
        <v>340</v>
      </c>
      <c r="E86" s="164">
        <v>226</v>
      </c>
      <c r="F86" s="164" t="s">
        <v>58</v>
      </c>
      <c r="G86" s="164" t="s">
        <v>420</v>
      </c>
      <c r="H86" s="164">
        <v>100</v>
      </c>
      <c r="I86" s="165">
        <v>25000</v>
      </c>
      <c r="J86" s="162" t="s">
        <v>424</v>
      </c>
      <c r="K86" s="172" t="s">
        <v>348</v>
      </c>
    </row>
    <row r="87" spans="1:11" ht="38.25">
      <c r="A87" s="192" t="s">
        <v>418</v>
      </c>
      <c r="B87" s="164" t="s">
        <v>107</v>
      </c>
      <c r="C87" s="164" t="s">
        <v>415</v>
      </c>
      <c r="D87" s="164" t="s">
        <v>340</v>
      </c>
      <c r="E87" s="164">
        <v>340</v>
      </c>
      <c r="F87" s="164" t="s">
        <v>58</v>
      </c>
      <c r="G87" s="164" t="s">
        <v>420</v>
      </c>
      <c r="H87" s="164">
        <v>100</v>
      </c>
      <c r="I87" s="165">
        <v>25200</v>
      </c>
      <c r="J87" s="162" t="s">
        <v>425</v>
      </c>
      <c r="K87" s="172" t="s">
        <v>348</v>
      </c>
    </row>
    <row r="88" spans="1:11" ht="38.25">
      <c r="A88" s="192" t="s">
        <v>395</v>
      </c>
      <c r="B88" s="164" t="s">
        <v>48</v>
      </c>
      <c r="C88" s="164" t="s">
        <v>328</v>
      </c>
      <c r="D88" s="164" t="s">
        <v>359</v>
      </c>
      <c r="E88" s="164" t="s">
        <v>330</v>
      </c>
      <c r="F88" s="164" t="s">
        <v>58</v>
      </c>
      <c r="G88" s="164" t="s">
        <v>375</v>
      </c>
      <c r="H88" s="164" t="s">
        <v>332</v>
      </c>
      <c r="I88" s="165">
        <v>553350</v>
      </c>
      <c r="J88" s="162" t="s">
        <v>426</v>
      </c>
      <c r="K88" s="172" t="s">
        <v>348</v>
      </c>
    </row>
    <row r="89" spans="1:11" ht="13.5">
      <c r="A89" s="194"/>
      <c r="B89" s="195" t="s">
        <v>365</v>
      </c>
      <c r="C89" s="195"/>
      <c r="D89" s="195"/>
      <c r="E89" s="195"/>
      <c r="F89" s="195"/>
      <c r="G89" s="195"/>
      <c r="H89" s="195"/>
      <c r="I89" s="196">
        <f>I82+I83+I84+I88+I85+I86+I87</f>
        <v>0</v>
      </c>
      <c r="J89" s="222"/>
      <c r="K89" s="223"/>
    </row>
    <row r="90" ht="13.5"/>
    <row r="91" spans="1:11" ht="58.5" customHeight="1">
      <c r="A91" s="142" t="s">
        <v>427</v>
      </c>
      <c r="B91" s="142"/>
      <c r="C91" s="142"/>
      <c r="D91" s="142"/>
      <c r="E91" s="142"/>
      <c r="F91" s="142"/>
      <c r="G91" s="142"/>
      <c r="H91" s="142"/>
      <c r="I91" s="142"/>
      <c r="J91" s="143" t="s">
        <v>316</v>
      </c>
      <c r="K91" s="144" t="s">
        <v>317</v>
      </c>
    </row>
    <row r="92" spans="1:19" s="220" customFormat="1" ht="39">
      <c r="A92" s="189" t="s">
        <v>318</v>
      </c>
      <c r="B92" s="146" t="s">
        <v>8</v>
      </c>
      <c r="C92" s="146" t="s">
        <v>319</v>
      </c>
      <c r="D92" s="146" t="s">
        <v>320</v>
      </c>
      <c r="E92" s="146" t="s">
        <v>321</v>
      </c>
      <c r="F92" s="146" t="s">
        <v>322</v>
      </c>
      <c r="G92" s="147" t="s">
        <v>323</v>
      </c>
      <c r="H92" s="146" t="s">
        <v>324</v>
      </c>
      <c r="I92" s="148" t="s">
        <v>325</v>
      </c>
      <c r="J92" s="143"/>
      <c r="K92" s="144"/>
      <c r="L92" s="219"/>
      <c r="M92" s="219"/>
      <c r="N92" s="219"/>
      <c r="O92" s="219"/>
      <c r="P92" s="219"/>
      <c r="Q92" s="219"/>
      <c r="R92" s="219"/>
      <c r="S92" s="219"/>
    </row>
    <row r="93" spans="1:11" ht="13.5">
      <c r="A93" s="149">
        <v>1</v>
      </c>
      <c r="B93" s="150">
        <v>2</v>
      </c>
      <c r="C93" s="150">
        <v>3</v>
      </c>
      <c r="D93" s="150">
        <v>4</v>
      </c>
      <c r="E93" s="150" t="s">
        <v>326</v>
      </c>
      <c r="F93" s="150">
        <v>6</v>
      </c>
      <c r="G93" s="151">
        <v>7</v>
      </c>
      <c r="H93" s="150">
        <v>8</v>
      </c>
      <c r="I93" s="152">
        <v>9</v>
      </c>
      <c r="J93" s="153">
        <v>10</v>
      </c>
      <c r="K93" s="154">
        <v>11</v>
      </c>
    </row>
    <row r="94" spans="1:11" ht="25.5">
      <c r="A94" s="192" t="s">
        <v>379</v>
      </c>
      <c r="B94" s="164" t="s">
        <v>54</v>
      </c>
      <c r="C94" s="164" t="s">
        <v>328</v>
      </c>
      <c r="D94" s="164" t="s">
        <v>329</v>
      </c>
      <c r="E94" s="164" t="s">
        <v>330</v>
      </c>
      <c r="F94" s="164" t="s">
        <v>58</v>
      </c>
      <c r="G94" s="164" t="s">
        <v>428</v>
      </c>
      <c r="H94" s="164" t="s">
        <v>332</v>
      </c>
      <c r="I94" s="165">
        <v>-30000000</v>
      </c>
      <c r="J94" s="162" t="s">
        <v>429</v>
      </c>
      <c r="K94" s="172"/>
    </row>
    <row r="95" spans="1:11" ht="63.75">
      <c r="A95" s="192" t="s">
        <v>333</v>
      </c>
      <c r="B95" s="164" t="s">
        <v>137</v>
      </c>
      <c r="C95" s="164" t="s">
        <v>334</v>
      </c>
      <c r="D95" s="164" t="s">
        <v>335</v>
      </c>
      <c r="E95" s="164" t="s">
        <v>330</v>
      </c>
      <c r="F95" s="164" t="s">
        <v>58</v>
      </c>
      <c r="G95" s="164" t="s">
        <v>428</v>
      </c>
      <c r="H95" s="164" t="s">
        <v>332</v>
      </c>
      <c r="I95" s="174">
        <v>12000000</v>
      </c>
      <c r="J95" s="162" t="s">
        <v>430</v>
      </c>
      <c r="K95" s="172" t="s">
        <v>337</v>
      </c>
    </row>
    <row r="96" spans="1:11" ht="63.75">
      <c r="A96" s="192" t="s">
        <v>431</v>
      </c>
      <c r="B96" s="164" t="s">
        <v>107</v>
      </c>
      <c r="C96" s="164" t="s">
        <v>415</v>
      </c>
      <c r="D96" s="164" t="s">
        <v>329</v>
      </c>
      <c r="E96" s="164" t="s">
        <v>330</v>
      </c>
      <c r="F96" s="164" t="s">
        <v>58</v>
      </c>
      <c r="G96" s="164" t="s">
        <v>428</v>
      </c>
      <c r="H96" s="164" t="s">
        <v>332</v>
      </c>
      <c r="I96" s="174">
        <v>4685782.33</v>
      </c>
      <c r="J96" s="162" t="s">
        <v>432</v>
      </c>
      <c r="K96" s="172" t="s">
        <v>337</v>
      </c>
    </row>
    <row r="97" spans="1:11" ht="51">
      <c r="A97" s="192" t="s">
        <v>418</v>
      </c>
      <c r="B97" s="164" t="s">
        <v>107</v>
      </c>
      <c r="C97" s="164" t="s">
        <v>415</v>
      </c>
      <c r="D97" s="164" t="s">
        <v>340</v>
      </c>
      <c r="E97" s="164" t="s">
        <v>433</v>
      </c>
      <c r="F97" s="164" t="s">
        <v>58</v>
      </c>
      <c r="G97" s="164" t="s">
        <v>434</v>
      </c>
      <c r="H97" s="164" t="s">
        <v>332</v>
      </c>
      <c r="I97" s="174">
        <v>419811</v>
      </c>
      <c r="J97" s="162" t="s">
        <v>435</v>
      </c>
      <c r="K97" s="172" t="s">
        <v>337</v>
      </c>
    </row>
    <row r="98" spans="1:11" ht="51">
      <c r="A98" s="192" t="s">
        <v>436</v>
      </c>
      <c r="B98" s="164" t="s">
        <v>137</v>
      </c>
      <c r="C98" s="164" t="s">
        <v>437</v>
      </c>
      <c r="D98" s="164" t="s">
        <v>329</v>
      </c>
      <c r="E98" s="164" t="s">
        <v>330</v>
      </c>
      <c r="F98" s="164" t="s">
        <v>58</v>
      </c>
      <c r="G98" s="164" t="s">
        <v>438</v>
      </c>
      <c r="H98" s="164" t="s">
        <v>332</v>
      </c>
      <c r="I98" s="174">
        <v>300000</v>
      </c>
      <c r="J98" s="162" t="s">
        <v>439</v>
      </c>
      <c r="K98" s="172" t="s">
        <v>337</v>
      </c>
    </row>
    <row r="99" spans="1:11" ht="51">
      <c r="A99" s="192" t="s">
        <v>440</v>
      </c>
      <c r="B99" s="164" t="s">
        <v>137</v>
      </c>
      <c r="C99" s="164" t="s">
        <v>437</v>
      </c>
      <c r="D99" s="164" t="s">
        <v>329</v>
      </c>
      <c r="E99" s="164" t="s">
        <v>330</v>
      </c>
      <c r="F99" s="164" t="s">
        <v>58</v>
      </c>
      <c r="G99" s="164" t="s">
        <v>438</v>
      </c>
      <c r="H99" s="164" t="s">
        <v>332</v>
      </c>
      <c r="I99" s="174">
        <v>250000</v>
      </c>
      <c r="J99" s="162" t="s">
        <v>439</v>
      </c>
      <c r="K99" s="172" t="s">
        <v>337</v>
      </c>
    </row>
    <row r="100" spans="1:11" ht="51">
      <c r="A100" s="192" t="s">
        <v>441</v>
      </c>
      <c r="B100" s="164" t="s">
        <v>54</v>
      </c>
      <c r="C100" s="164" t="s">
        <v>328</v>
      </c>
      <c r="D100" s="164" t="s">
        <v>329</v>
      </c>
      <c r="E100" s="164" t="s">
        <v>330</v>
      </c>
      <c r="F100" s="164" t="s">
        <v>58</v>
      </c>
      <c r="G100" s="164" t="s">
        <v>438</v>
      </c>
      <c r="H100" s="164" t="s">
        <v>332</v>
      </c>
      <c r="I100" s="174">
        <v>900000</v>
      </c>
      <c r="J100" s="162" t="s">
        <v>439</v>
      </c>
      <c r="K100" s="172" t="s">
        <v>337</v>
      </c>
    </row>
    <row r="101" spans="1:11" ht="51">
      <c r="A101" s="192" t="s">
        <v>345</v>
      </c>
      <c r="B101" s="164" t="s">
        <v>54</v>
      </c>
      <c r="C101" s="164" t="s">
        <v>328</v>
      </c>
      <c r="D101" s="164" t="s">
        <v>329</v>
      </c>
      <c r="E101" s="164" t="s">
        <v>330</v>
      </c>
      <c r="F101" s="164" t="s">
        <v>58</v>
      </c>
      <c r="G101" s="164" t="s">
        <v>438</v>
      </c>
      <c r="H101" s="164" t="s">
        <v>332</v>
      </c>
      <c r="I101" s="174">
        <v>1000000</v>
      </c>
      <c r="J101" s="162" t="s">
        <v>439</v>
      </c>
      <c r="K101" s="172" t="s">
        <v>337</v>
      </c>
    </row>
    <row r="102" spans="1:11" ht="51">
      <c r="A102" s="192" t="s">
        <v>442</v>
      </c>
      <c r="B102" s="164" t="s">
        <v>54</v>
      </c>
      <c r="C102" s="164" t="s">
        <v>328</v>
      </c>
      <c r="D102" s="164" t="s">
        <v>329</v>
      </c>
      <c r="E102" s="164" t="s">
        <v>330</v>
      </c>
      <c r="F102" s="164" t="s">
        <v>58</v>
      </c>
      <c r="G102" s="164" t="s">
        <v>438</v>
      </c>
      <c r="H102" s="164" t="s">
        <v>332</v>
      </c>
      <c r="I102" s="174">
        <v>86260</v>
      </c>
      <c r="J102" s="162" t="s">
        <v>439</v>
      </c>
      <c r="K102" s="172" t="s">
        <v>337</v>
      </c>
    </row>
    <row r="103" spans="1:11" ht="51">
      <c r="A103" s="192" t="s">
        <v>443</v>
      </c>
      <c r="B103" s="164" t="s">
        <v>54</v>
      </c>
      <c r="C103" s="164" t="s">
        <v>172</v>
      </c>
      <c r="D103" s="164" t="s">
        <v>329</v>
      </c>
      <c r="E103" s="164" t="s">
        <v>330</v>
      </c>
      <c r="F103" s="164" t="s">
        <v>58</v>
      </c>
      <c r="G103" s="164" t="s">
        <v>438</v>
      </c>
      <c r="H103" s="164" t="s">
        <v>332</v>
      </c>
      <c r="I103" s="174">
        <v>284300</v>
      </c>
      <c r="J103" s="162" t="s">
        <v>439</v>
      </c>
      <c r="K103" s="172" t="s">
        <v>337</v>
      </c>
    </row>
    <row r="104" spans="1:11" ht="51">
      <c r="A104" s="192" t="s">
        <v>444</v>
      </c>
      <c r="B104" s="164" t="s">
        <v>107</v>
      </c>
      <c r="C104" s="164" t="s">
        <v>187</v>
      </c>
      <c r="D104" s="164" t="s">
        <v>329</v>
      </c>
      <c r="E104" s="164" t="s">
        <v>330</v>
      </c>
      <c r="F104" s="164" t="s">
        <v>58</v>
      </c>
      <c r="G104" s="164" t="s">
        <v>438</v>
      </c>
      <c r="H104" s="164" t="s">
        <v>332</v>
      </c>
      <c r="I104" s="174">
        <v>211340</v>
      </c>
      <c r="J104" s="162" t="s">
        <v>439</v>
      </c>
      <c r="K104" s="172" t="s">
        <v>337</v>
      </c>
    </row>
    <row r="105" spans="1:11" ht="55.5" customHeight="1">
      <c r="A105" s="192" t="s">
        <v>388</v>
      </c>
      <c r="B105" s="164" t="s">
        <v>54</v>
      </c>
      <c r="C105" s="164" t="s">
        <v>328</v>
      </c>
      <c r="D105" s="164" t="s">
        <v>329</v>
      </c>
      <c r="E105" s="164" t="s">
        <v>330</v>
      </c>
      <c r="F105" s="164" t="s">
        <v>58</v>
      </c>
      <c r="G105" s="164" t="s">
        <v>438</v>
      </c>
      <c r="H105" s="164" t="s">
        <v>332</v>
      </c>
      <c r="I105" s="174">
        <v>345000</v>
      </c>
      <c r="J105" s="162" t="s">
        <v>439</v>
      </c>
      <c r="K105" s="172" t="s">
        <v>337</v>
      </c>
    </row>
    <row r="106" spans="1:11" ht="55.5" customHeight="1">
      <c r="A106" s="192" t="s">
        <v>399</v>
      </c>
      <c r="B106" s="164" t="s">
        <v>54</v>
      </c>
      <c r="C106" s="164" t="s">
        <v>328</v>
      </c>
      <c r="D106" s="164" t="s">
        <v>329</v>
      </c>
      <c r="E106" s="164" t="s">
        <v>330</v>
      </c>
      <c r="F106" s="164" t="s">
        <v>58</v>
      </c>
      <c r="G106" s="164" t="s">
        <v>428</v>
      </c>
      <c r="H106" s="164" t="s">
        <v>332</v>
      </c>
      <c r="I106" s="174">
        <v>400000</v>
      </c>
      <c r="J106" s="162" t="s">
        <v>445</v>
      </c>
      <c r="K106" s="172" t="s">
        <v>337</v>
      </c>
    </row>
    <row r="107" spans="1:19" s="161" customFormat="1" ht="38.25">
      <c r="A107" s="192" t="s">
        <v>446</v>
      </c>
      <c r="B107" s="164" t="s">
        <v>54</v>
      </c>
      <c r="C107" s="164" t="s">
        <v>328</v>
      </c>
      <c r="D107" s="164" t="s">
        <v>329</v>
      </c>
      <c r="E107" s="164" t="s">
        <v>330</v>
      </c>
      <c r="F107" s="164" t="s">
        <v>58</v>
      </c>
      <c r="G107" s="164" t="s">
        <v>447</v>
      </c>
      <c r="H107" s="164" t="s">
        <v>332</v>
      </c>
      <c r="I107" s="174">
        <v>390535</v>
      </c>
      <c r="J107" s="162" t="s">
        <v>448</v>
      </c>
      <c r="K107" s="172" t="s">
        <v>337</v>
      </c>
      <c r="L107" s="160"/>
      <c r="M107" s="160"/>
      <c r="N107" s="160"/>
      <c r="O107" s="160"/>
      <c r="P107" s="160"/>
      <c r="Q107" s="160"/>
      <c r="R107" s="160"/>
      <c r="S107" s="160"/>
    </row>
    <row r="108" spans="1:11" ht="13.5">
      <c r="A108" s="214"/>
      <c r="B108" s="215" t="s">
        <v>371</v>
      </c>
      <c r="C108" s="216"/>
      <c r="D108" s="216"/>
      <c r="E108" s="216"/>
      <c r="F108" s="216"/>
      <c r="G108" s="216"/>
      <c r="H108" s="217"/>
      <c r="I108" s="170">
        <f>SUM(I94:I107)</f>
        <v>-8726971.670000002</v>
      </c>
      <c r="J108" s="162"/>
      <c r="K108" s="218"/>
    </row>
    <row r="109" spans="1:11" ht="38.25">
      <c r="A109" s="192" t="s">
        <v>327</v>
      </c>
      <c r="B109" s="164" t="s">
        <v>54</v>
      </c>
      <c r="C109" s="164" t="s">
        <v>339</v>
      </c>
      <c r="D109" s="164" t="s">
        <v>340</v>
      </c>
      <c r="E109" s="164" t="s">
        <v>341</v>
      </c>
      <c r="F109" s="164" t="s">
        <v>58</v>
      </c>
      <c r="G109" s="164" t="s">
        <v>342</v>
      </c>
      <c r="H109" s="164" t="s">
        <v>332</v>
      </c>
      <c r="I109" s="165">
        <f>9126971.67-400000</f>
        <v>8726971.67</v>
      </c>
      <c r="J109" s="162" t="s">
        <v>343</v>
      </c>
      <c r="K109" s="172" t="s">
        <v>348</v>
      </c>
    </row>
    <row r="110" spans="1:11" ht="12.75">
      <c r="A110" s="224"/>
      <c r="B110" s="178" t="s">
        <v>365</v>
      </c>
      <c r="C110" s="178"/>
      <c r="D110" s="178"/>
      <c r="E110" s="178"/>
      <c r="F110" s="178"/>
      <c r="G110" s="178"/>
      <c r="H110" s="178"/>
      <c r="I110" s="174">
        <f>I108+I109</f>
        <v>0</v>
      </c>
      <c r="J110" s="225"/>
      <c r="K110" s="226"/>
    </row>
    <row r="111" spans="1:11" ht="13.5">
      <c r="A111" s="227"/>
      <c r="B111" s="228"/>
      <c r="C111" s="228"/>
      <c r="D111" s="228"/>
      <c r="E111" s="228"/>
      <c r="F111" s="228"/>
      <c r="G111" s="228"/>
      <c r="H111" s="228"/>
      <c r="I111" s="229"/>
      <c r="J111" s="230"/>
      <c r="K111" s="231"/>
    </row>
    <row r="112" spans="2:19" s="220" customFormat="1" ht="13.5">
      <c r="B112" s="232"/>
      <c r="C112" s="232"/>
      <c r="D112" s="232"/>
      <c r="E112" s="232"/>
      <c r="F112" s="232"/>
      <c r="G112" s="232"/>
      <c r="H112" s="232"/>
      <c r="L112" s="219"/>
      <c r="M112" s="219"/>
      <c r="N112" s="219"/>
      <c r="O112" s="219"/>
      <c r="P112" s="219"/>
      <c r="Q112" s="219"/>
      <c r="R112" s="219"/>
      <c r="S112" s="219"/>
    </row>
    <row r="113" spans="1:19" s="220" customFormat="1" ht="33" customHeight="1">
      <c r="A113" s="142" t="s">
        <v>449</v>
      </c>
      <c r="B113" s="142"/>
      <c r="C113" s="142"/>
      <c r="D113" s="142"/>
      <c r="E113" s="142"/>
      <c r="F113" s="142"/>
      <c r="G113" s="142"/>
      <c r="H113" s="142"/>
      <c r="I113" s="142"/>
      <c r="J113" s="143" t="s">
        <v>316</v>
      </c>
      <c r="K113" s="144" t="s">
        <v>317</v>
      </c>
      <c r="L113" s="219"/>
      <c r="M113" s="219"/>
      <c r="N113" s="219"/>
      <c r="O113" s="219"/>
      <c r="P113" s="219"/>
      <c r="Q113" s="219"/>
      <c r="R113" s="219"/>
      <c r="S113" s="219"/>
    </row>
    <row r="114" spans="1:11" ht="39">
      <c r="A114" s="189" t="s">
        <v>318</v>
      </c>
      <c r="B114" s="146" t="s">
        <v>8</v>
      </c>
      <c r="C114" s="146" t="s">
        <v>319</v>
      </c>
      <c r="D114" s="146" t="s">
        <v>320</v>
      </c>
      <c r="E114" s="146" t="s">
        <v>321</v>
      </c>
      <c r="F114" s="146" t="s">
        <v>322</v>
      </c>
      <c r="G114" s="147" t="s">
        <v>323</v>
      </c>
      <c r="H114" s="146" t="s">
        <v>324</v>
      </c>
      <c r="I114" s="148" t="s">
        <v>325</v>
      </c>
      <c r="J114" s="143"/>
      <c r="K114" s="144"/>
    </row>
    <row r="115" spans="1:11" ht="13.5">
      <c r="A115" s="149">
        <v>1</v>
      </c>
      <c r="B115" s="150">
        <v>2</v>
      </c>
      <c r="C115" s="150">
        <v>3</v>
      </c>
      <c r="D115" s="150">
        <v>4</v>
      </c>
      <c r="E115" s="150" t="s">
        <v>326</v>
      </c>
      <c r="F115" s="150">
        <v>6</v>
      </c>
      <c r="G115" s="151">
        <v>7</v>
      </c>
      <c r="H115" s="150">
        <v>8</v>
      </c>
      <c r="I115" s="152">
        <v>9</v>
      </c>
      <c r="J115" s="153">
        <v>10</v>
      </c>
      <c r="K115" s="154">
        <v>11</v>
      </c>
    </row>
    <row r="116" spans="1:11" ht="63.75">
      <c r="A116" s="192" t="s">
        <v>446</v>
      </c>
      <c r="B116" s="164" t="s">
        <v>54</v>
      </c>
      <c r="C116" s="164" t="s">
        <v>328</v>
      </c>
      <c r="D116" s="164" t="s">
        <v>359</v>
      </c>
      <c r="E116" s="164" t="s">
        <v>330</v>
      </c>
      <c r="F116" s="164" t="s">
        <v>58</v>
      </c>
      <c r="G116" s="164" t="s">
        <v>450</v>
      </c>
      <c r="H116" s="164" t="s">
        <v>332</v>
      </c>
      <c r="I116" s="174">
        <v>-982868</v>
      </c>
      <c r="J116" s="162" t="s">
        <v>451</v>
      </c>
      <c r="K116" s="172"/>
    </row>
    <row r="117" spans="1:11" ht="13.5">
      <c r="A117" s="214"/>
      <c r="B117" s="215" t="s">
        <v>371</v>
      </c>
      <c r="C117" s="216"/>
      <c r="D117" s="216"/>
      <c r="E117" s="216"/>
      <c r="F117" s="216"/>
      <c r="G117" s="216"/>
      <c r="H117" s="217"/>
      <c r="I117" s="170">
        <f>I116</f>
        <v>-982868</v>
      </c>
      <c r="J117" s="162"/>
      <c r="K117" s="218"/>
    </row>
    <row r="118" spans="1:11" ht="38.25">
      <c r="A118" s="192" t="s">
        <v>446</v>
      </c>
      <c r="B118" s="164" t="s">
        <v>54</v>
      </c>
      <c r="C118" s="164" t="s">
        <v>328</v>
      </c>
      <c r="D118" s="164" t="s">
        <v>359</v>
      </c>
      <c r="E118" s="164" t="s">
        <v>330</v>
      </c>
      <c r="F118" s="164" t="s">
        <v>58</v>
      </c>
      <c r="G118" s="164" t="s">
        <v>375</v>
      </c>
      <c r="H118" s="164" t="s">
        <v>332</v>
      </c>
      <c r="I118" s="174">
        <v>982868</v>
      </c>
      <c r="J118" s="162" t="s">
        <v>452</v>
      </c>
      <c r="K118" s="172" t="s">
        <v>348</v>
      </c>
    </row>
    <row r="119" spans="1:11" ht="13.5">
      <c r="A119" s="194"/>
      <c r="B119" s="195" t="s">
        <v>365</v>
      </c>
      <c r="C119" s="195"/>
      <c r="D119" s="195"/>
      <c r="E119" s="195"/>
      <c r="F119" s="195"/>
      <c r="G119" s="195"/>
      <c r="H119" s="195"/>
      <c r="I119" s="196">
        <f>I117+I118</f>
        <v>0</v>
      </c>
      <c r="J119" s="222"/>
      <c r="K119" s="223"/>
    </row>
  </sheetData>
  <sheetProtection selectLockedCells="1" selectUnlockedCells="1"/>
  <mergeCells count="25">
    <mergeCell ref="A5:J5"/>
    <mergeCell ref="A7:I7"/>
    <mergeCell ref="J7:J8"/>
    <mergeCell ref="K7:K8"/>
    <mergeCell ref="J18:J20"/>
    <mergeCell ref="A24:I24"/>
    <mergeCell ref="J24:J25"/>
    <mergeCell ref="K24:K25"/>
    <mergeCell ref="A32:I32"/>
    <mergeCell ref="J32:J33"/>
    <mergeCell ref="K32:K33"/>
    <mergeCell ref="J38:J54"/>
    <mergeCell ref="J55:J56"/>
    <mergeCell ref="A68:I68"/>
    <mergeCell ref="J68:J69"/>
    <mergeCell ref="K68:K69"/>
    <mergeCell ref="A77:I77"/>
    <mergeCell ref="J77:J78"/>
    <mergeCell ref="K77:K78"/>
    <mergeCell ref="A91:I91"/>
    <mergeCell ref="J91:J92"/>
    <mergeCell ref="K91:K92"/>
    <mergeCell ref="A113:I113"/>
    <mergeCell ref="J113:J114"/>
    <mergeCell ref="K113:K114"/>
  </mergeCells>
  <printOptions/>
  <pageMargins left="0.25" right="0.25" top="0.75" bottom="0.75" header="0.5118055555555555" footer="0.5118055555555555"/>
  <pageSetup fitToHeight="0" fitToWidth="1"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indexed="22"/>
    <pageSetUpPr fitToPage="1"/>
  </sheetPr>
  <dimension ref="A1:AD34"/>
  <sheetViews>
    <sheetView showGridLines="0" workbookViewId="0" topLeftCell="A1">
      <selection activeCell="F8" sqref="F8"/>
    </sheetView>
  </sheetViews>
  <sheetFormatPr defaultColWidth="9.140625" defaultRowHeight="15"/>
  <cols>
    <col min="1" max="1" width="12.57421875" style="233" customWidth="1"/>
    <col min="2" max="2" width="8.7109375" style="233" customWidth="1"/>
    <col min="3" max="3" width="10.140625" style="233" customWidth="1"/>
    <col min="4" max="4" width="14.8515625" style="233" customWidth="1"/>
    <col min="5" max="7" width="14.421875" style="233" customWidth="1"/>
    <col min="8" max="9" width="0" style="233" hidden="1" customWidth="1"/>
    <col min="10" max="10" width="17.421875" style="233" customWidth="1"/>
    <col min="11" max="16" width="0" style="233" hidden="1" customWidth="1"/>
    <col min="17" max="17" width="33.28125" style="233" customWidth="1"/>
    <col min="18" max="19" width="0" style="233" hidden="1" customWidth="1"/>
    <col min="20" max="20" width="21.421875" style="233" customWidth="1"/>
    <col min="21" max="29" width="10.7109375" style="233" customWidth="1"/>
    <col min="30" max="16384" width="8.8515625" style="233" customWidth="1"/>
  </cols>
  <sheetData>
    <row r="1" spans="1:7" ht="12.75">
      <c r="A1" s="234" t="s">
        <v>453</v>
      </c>
      <c r="B1" s="235"/>
      <c r="C1" s="235"/>
      <c r="D1" s="236"/>
      <c r="E1" s="237"/>
      <c r="F1" s="238"/>
      <c r="G1" s="238"/>
    </row>
    <row r="2" spans="1:7" ht="12.75">
      <c r="A2" s="239" t="s">
        <v>454</v>
      </c>
      <c r="B2" s="239"/>
      <c r="C2" s="239"/>
      <c r="D2" s="239"/>
      <c r="E2" s="239"/>
      <c r="F2" s="238"/>
      <c r="G2" s="238"/>
    </row>
    <row r="3" spans="1:7" ht="12.75">
      <c r="A3" s="238"/>
      <c r="B3" s="238"/>
      <c r="C3" s="238"/>
      <c r="D3" s="238"/>
      <c r="E3" s="238"/>
      <c r="F3" s="238"/>
      <c r="G3" s="238"/>
    </row>
    <row r="4" spans="1:7" ht="12.75">
      <c r="A4" s="238"/>
      <c r="B4" s="238"/>
      <c r="C4" s="238"/>
      <c r="D4" s="238"/>
      <c r="E4" s="238"/>
      <c r="F4" s="238"/>
      <c r="G4" s="238"/>
    </row>
    <row r="5" spans="1:7" ht="15.75">
      <c r="A5" s="240" t="s">
        <v>455</v>
      </c>
      <c r="B5" s="241"/>
      <c r="C5" s="241"/>
      <c r="D5" s="238"/>
      <c r="E5" s="241"/>
      <c r="F5" s="242"/>
      <c r="G5" s="243"/>
    </row>
    <row r="6" spans="1:7" ht="12.75">
      <c r="A6" s="244"/>
      <c r="B6" s="238"/>
      <c r="C6" s="238"/>
      <c r="D6" s="238"/>
      <c r="E6" s="238"/>
      <c r="F6" s="238"/>
      <c r="G6" s="238"/>
    </row>
    <row r="7" spans="1:7" ht="12.75">
      <c r="A7" s="244" t="s">
        <v>456</v>
      </c>
      <c r="B7" s="238"/>
      <c r="C7" s="238"/>
      <c r="D7" s="238"/>
      <c r="E7" s="238"/>
      <c r="F7" s="238"/>
      <c r="G7" s="238"/>
    </row>
    <row r="8" spans="1:7" ht="12.75">
      <c r="A8" s="244"/>
      <c r="B8" s="238"/>
      <c r="C8" s="238"/>
      <c r="D8" s="238"/>
      <c r="E8" s="238"/>
      <c r="F8" s="238"/>
      <c r="G8" s="238"/>
    </row>
    <row r="9" ht="12.75">
      <c r="A9" s="245"/>
    </row>
    <row r="10" spans="1:29" ht="38.25" customHeight="1">
      <c r="A10" s="246" t="s">
        <v>2</v>
      </c>
      <c r="B10" s="246" t="s">
        <v>457</v>
      </c>
      <c r="C10" s="246" t="s">
        <v>458</v>
      </c>
      <c r="D10" s="246" t="s">
        <v>316</v>
      </c>
      <c r="E10" s="246" t="s">
        <v>459</v>
      </c>
      <c r="F10" s="246" t="s">
        <v>460</v>
      </c>
      <c r="G10" s="246" t="s">
        <v>461</v>
      </c>
      <c r="H10" s="246" t="s">
        <v>462</v>
      </c>
      <c r="I10" s="246" t="s">
        <v>463</v>
      </c>
      <c r="J10" s="246" t="s">
        <v>464</v>
      </c>
      <c r="K10" s="246" t="s">
        <v>465</v>
      </c>
      <c r="L10" s="246" t="s">
        <v>466</v>
      </c>
      <c r="M10" s="246" t="s">
        <v>467</v>
      </c>
      <c r="N10" s="246" t="s">
        <v>468</v>
      </c>
      <c r="O10" s="246" t="s">
        <v>469</v>
      </c>
      <c r="P10" s="246" t="s">
        <v>470</v>
      </c>
      <c r="Q10" s="246" t="s">
        <v>471</v>
      </c>
      <c r="R10" s="246" t="s">
        <v>472</v>
      </c>
      <c r="S10" s="246" t="s">
        <v>473</v>
      </c>
      <c r="T10" s="246" t="s">
        <v>474</v>
      </c>
      <c r="U10" s="246" t="s">
        <v>8</v>
      </c>
      <c r="V10" s="246" t="s">
        <v>319</v>
      </c>
      <c r="W10" s="246" t="s">
        <v>320</v>
      </c>
      <c r="X10" s="246" t="s">
        <v>321</v>
      </c>
      <c r="Y10" s="246" t="s">
        <v>322</v>
      </c>
      <c r="Z10" s="246" t="s">
        <v>475</v>
      </c>
      <c r="AA10" s="246" t="s">
        <v>476</v>
      </c>
      <c r="AB10" s="246" t="s">
        <v>324</v>
      </c>
      <c r="AC10" s="246" t="s">
        <v>477</v>
      </c>
    </row>
    <row r="11" spans="1:30" ht="105">
      <c r="A11" s="247" t="s">
        <v>478</v>
      </c>
      <c r="B11" s="248" t="s">
        <v>479</v>
      </c>
      <c r="C11" s="249" t="s">
        <v>480</v>
      </c>
      <c r="D11" s="247" t="s">
        <v>481</v>
      </c>
      <c r="E11" s="250">
        <v>34259</v>
      </c>
      <c r="F11" s="251">
        <v>0</v>
      </c>
      <c r="G11" s="251">
        <v>0</v>
      </c>
      <c r="H11" s="247"/>
      <c r="I11" s="247" t="s">
        <v>482</v>
      </c>
      <c r="J11" s="247" t="s">
        <v>483</v>
      </c>
      <c r="K11" s="247" t="s">
        <v>484</v>
      </c>
      <c r="L11" s="247" t="s">
        <v>485</v>
      </c>
      <c r="M11" s="247" t="s">
        <v>486</v>
      </c>
      <c r="N11" s="247"/>
      <c r="O11" s="247" t="s">
        <v>487</v>
      </c>
      <c r="P11" s="249" t="s">
        <v>488</v>
      </c>
      <c r="Q11" s="247" t="s">
        <v>489</v>
      </c>
      <c r="R11" s="247" t="s">
        <v>490</v>
      </c>
      <c r="S11" s="247"/>
      <c r="T11" s="247" t="s">
        <v>491</v>
      </c>
      <c r="U11" s="248" t="s">
        <v>492</v>
      </c>
      <c r="V11" s="248" t="s">
        <v>493</v>
      </c>
      <c r="W11" s="248" t="s">
        <v>494</v>
      </c>
      <c r="X11" s="248" t="s">
        <v>495</v>
      </c>
      <c r="Y11" s="248" t="s">
        <v>58</v>
      </c>
      <c r="Z11" s="248" t="s">
        <v>450</v>
      </c>
      <c r="AA11" s="248" t="s">
        <v>496</v>
      </c>
      <c r="AB11" s="248" t="s">
        <v>497</v>
      </c>
      <c r="AC11" s="248" t="s">
        <v>498</v>
      </c>
      <c r="AD11" s="233">
        <v>3</v>
      </c>
    </row>
    <row r="12" spans="1:30" ht="105">
      <c r="A12" s="247" t="s">
        <v>478</v>
      </c>
      <c r="B12" s="248" t="s">
        <v>479</v>
      </c>
      <c r="C12" s="249" t="s">
        <v>480</v>
      </c>
      <c r="D12" s="247" t="s">
        <v>481</v>
      </c>
      <c r="E12" s="250">
        <v>4076</v>
      </c>
      <c r="F12" s="251">
        <v>0</v>
      </c>
      <c r="G12" s="251">
        <v>0</v>
      </c>
      <c r="H12" s="247"/>
      <c r="I12" s="247" t="s">
        <v>482</v>
      </c>
      <c r="J12" s="247" t="s">
        <v>483</v>
      </c>
      <c r="K12" s="247" t="s">
        <v>484</v>
      </c>
      <c r="L12" s="247" t="s">
        <v>485</v>
      </c>
      <c r="M12" s="247" t="s">
        <v>486</v>
      </c>
      <c r="N12" s="247"/>
      <c r="O12" s="247" t="s">
        <v>487</v>
      </c>
      <c r="P12" s="249" t="s">
        <v>488</v>
      </c>
      <c r="Q12" s="247" t="s">
        <v>489</v>
      </c>
      <c r="R12" s="247" t="s">
        <v>490</v>
      </c>
      <c r="S12" s="247"/>
      <c r="T12" s="247" t="s">
        <v>491</v>
      </c>
      <c r="U12" s="248" t="s">
        <v>492</v>
      </c>
      <c r="V12" s="248" t="s">
        <v>493</v>
      </c>
      <c r="W12" s="248" t="s">
        <v>499</v>
      </c>
      <c r="X12" s="248" t="s">
        <v>500</v>
      </c>
      <c r="Y12" s="248" t="s">
        <v>58</v>
      </c>
      <c r="Z12" s="248" t="s">
        <v>501</v>
      </c>
      <c r="AA12" s="248" t="s">
        <v>496</v>
      </c>
      <c r="AB12" s="248" t="s">
        <v>497</v>
      </c>
      <c r="AC12" s="248" t="s">
        <v>498</v>
      </c>
      <c r="AD12" s="233">
        <v>3</v>
      </c>
    </row>
    <row r="13" spans="1:30" ht="115.5">
      <c r="A13" s="247" t="s">
        <v>478</v>
      </c>
      <c r="B13" s="248" t="s">
        <v>502</v>
      </c>
      <c r="C13" s="249" t="s">
        <v>480</v>
      </c>
      <c r="D13" s="247" t="s">
        <v>481</v>
      </c>
      <c r="E13" s="250">
        <v>491128.88</v>
      </c>
      <c r="F13" s="251">
        <v>0</v>
      </c>
      <c r="G13" s="251">
        <v>0</v>
      </c>
      <c r="H13" s="247"/>
      <c r="I13" s="247" t="s">
        <v>482</v>
      </c>
      <c r="J13" s="247" t="s">
        <v>483</v>
      </c>
      <c r="K13" s="247" t="s">
        <v>484</v>
      </c>
      <c r="L13" s="247" t="s">
        <v>485</v>
      </c>
      <c r="M13" s="247" t="s">
        <v>486</v>
      </c>
      <c r="N13" s="247"/>
      <c r="O13" s="247" t="s">
        <v>487</v>
      </c>
      <c r="P13" s="249" t="s">
        <v>488</v>
      </c>
      <c r="Q13" s="247" t="s">
        <v>489</v>
      </c>
      <c r="R13" s="247" t="s">
        <v>503</v>
      </c>
      <c r="S13" s="247"/>
      <c r="T13" s="247" t="s">
        <v>504</v>
      </c>
      <c r="U13" s="248" t="s">
        <v>492</v>
      </c>
      <c r="V13" s="248" t="s">
        <v>505</v>
      </c>
      <c r="W13" s="248" t="s">
        <v>499</v>
      </c>
      <c r="X13" s="248" t="s">
        <v>500</v>
      </c>
      <c r="Y13" s="248" t="s">
        <v>58</v>
      </c>
      <c r="Z13" s="248" t="s">
        <v>506</v>
      </c>
      <c r="AA13" s="248" t="s">
        <v>496</v>
      </c>
      <c r="AB13" s="248" t="s">
        <v>497</v>
      </c>
      <c r="AC13" s="248" t="s">
        <v>498</v>
      </c>
      <c r="AD13" s="233">
        <v>2</v>
      </c>
    </row>
    <row r="14" spans="1:30" ht="115.5">
      <c r="A14" s="247" t="s">
        <v>478</v>
      </c>
      <c r="B14" s="248" t="s">
        <v>502</v>
      </c>
      <c r="C14" s="249" t="s">
        <v>480</v>
      </c>
      <c r="D14" s="247" t="s">
        <v>481</v>
      </c>
      <c r="E14" s="250">
        <v>2266200</v>
      </c>
      <c r="F14" s="251">
        <v>0</v>
      </c>
      <c r="G14" s="251">
        <v>0</v>
      </c>
      <c r="H14" s="247"/>
      <c r="I14" s="247" t="s">
        <v>482</v>
      </c>
      <c r="J14" s="247" t="s">
        <v>483</v>
      </c>
      <c r="K14" s="247" t="s">
        <v>484</v>
      </c>
      <c r="L14" s="247" t="s">
        <v>485</v>
      </c>
      <c r="M14" s="247" t="s">
        <v>486</v>
      </c>
      <c r="N14" s="247"/>
      <c r="O14" s="247" t="s">
        <v>487</v>
      </c>
      <c r="P14" s="249" t="s">
        <v>488</v>
      </c>
      <c r="Q14" s="247" t="s">
        <v>489</v>
      </c>
      <c r="R14" s="247" t="s">
        <v>507</v>
      </c>
      <c r="S14" s="247"/>
      <c r="T14" s="247" t="s">
        <v>504</v>
      </c>
      <c r="U14" s="248" t="s">
        <v>492</v>
      </c>
      <c r="V14" s="248" t="s">
        <v>508</v>
      </c>
      <c r="W14" s="248" t="s">
        <v>499</v>
      </c>
      <c r="X14" s="248" t="s">
        <v>500</v>
      </c>
      <c r="Y14" s="248" t="s">
        <v>58</v>
      </c>
      <c r="Z14" s="248" t="s">
        <v>509</v>
      </c>
      <c r="AA14" s="248" t="s">
        <v>496</v>
      </c>
      <c r="AB14" s="248" t="s">
        <v>497</v>
      </c>
      <c r="AC14" s="248" t="s">
        <v>498</v>
      </c>
      <c r="AD14" s="233">
        <v>2</v>
      </c>
    </row>
    <row r="15" spans="1:30" ht="105">
      <c r="A15" s="247" t="s">
        <v>478</v>
      </c>
      <c r="B15" s="248" t="s">
        <v>510</v>
      </c>
      <c r="C15" s="249" t="s">
        <v>511</v>
      </c>
      <c r="D15" s="247" t="s">
        <v>512</v>
      </c>
      <c r="E15" s="250">
        <v>9714301.94</v>
      </c>
      <c r="F15" s="251">
        <v>0</v>
      </c>
      <c r="G15" s="251">
        <v>0</v>
      </c>
      <c r="H15" s="247"/>
      <c r="I15" s="247" t="s">
        <v>482</v>
      </c>
      <c r="J15" s="247" t="s">
        <v>483</v>
      </c>
      <c r="K15" s="247" t="s">
        <v>484</v>
      </c>
      <c r="L15" s="247" t="s">
        <v>485</v>
      </c>
      <c r="M15" s="247" t="s">
        <v>486</v>
      </c>
      <c r="N15" s="247"/>
      <c r="O15" s="247" t="s">
        <v>487</v>
      </c>
      <c r="P15" s="249" t="s">
        <v>488</v>
      </c>
      <c r="Q15" s="247" t="s">
        <v>489</v>
      </c>
      <c r="R15" s="247" t="s">
        <v>513</v>
      </c>
      <c r="S15" s="247"/>
      <c r="T15" s="247" t="s">
        <v>514</v>
      </c>
      <c r="U15" s="248" t="s">
        <v>515</v>
      </c>
      <c r="V15" s="248" t="s">
        <v>516</v>
      </c>
      <c r="W15" s="248" t="s">
        <v>494</v>
      </c>
      <c r="X15" s="248" t="s">
        <v>517</v>
      </c>
      <c r="Y15" s="248" t="s">
        <v>58</v>
      </c>
      <c r="Z15" s="248" t="s">
        <v>518</v>
      </c>
      <c r="AA15" s="248" t="s">
        <v>496</v>
      </c>
      <c r="AB15" s="248" t="s">
        <v>497</v>
      </c>
      <c r="AC15" s="248" t="s">
        <v>498</v>
      </c>
      <c r="AD15" s="233">
        <v>1</v>
      </c>
    </row>
    <row r="16" spans="1:30" ht="178.5">
      <c r="A16" s="247" t="s">
        <v>478</v>
      </c>
      <c r="B16" s="248" t="s">
        <v>519</v>
      </c>
      <c r="C16" s="249" t="s">
        <v>511</v>
      </c>
      <c r="D16" s="247" t="s">
        <v>512</v>
      </c>
      <c r="E16" s="250">
        <v>20336618.84</v>
      </c>
      <c r="F16" s="251">
        <v>0</v>
      </c>
      <c r="G16" s="251">
        <v>0</v>
      </c>
      <c r="H16" s="247"/>
      <c r="I16" s="247" t="s">
        <v>482</v>
      </c>
      <c r="J16" s="247" t="s">
        <v>483</v>
      </c>
      <c r="K16" s="247" t="s">
        <v>484</v>
      </c>
      <c r="L16" s="247" t="s">
        <v>485</v>
      </c>
      <c r="M16" s="247" t="s">
        <v>486</v>
      </c>
      <c r="N16" s="247"/>
      <c r="O16" s="247" t="s">
        <v>487</v>
      </c>
      <c r="P16" s="249" t="s">
        <v>488</v>
      </c>
      <c r="Q16" s="247" t="s">
        <v>489</v>
      </c>
      <c r="R16" s="247" t="s">
        <v>520</v>
      </c>
      <c r="S16" s="247"/>
      <c r="T16" s="252" t="s">
        <v>521</v>
      </c>
      <c r="U16" s="248" t="s">
        <v>522</v>
      </c>
      <c r="V16" s="248" t="s">
        <v>523</v>
      </c>
      <c r="W16" s="248" t="s">
        <v>524</v>
      </c>
      <c r="X16" s="248" t="s">
        <v>525</v>
      </c>
      <c r="Y16" s="248" t="s">
        <v>58</v>
      </c>
      <c r="Z16" s="248" t="s">
        <v>526</v>
      </c>
      <c r="AA16" s="248" t="s">
        <v>496</v>
      </c>
      <c r="AB16" s="248" t="s">
        <v>497</v>
      </c>
      <c r="AC16" s="248" t="s">
        <v>498</v>
      </c>
      <c r="AD16" s="233">
        <v>1</v>
      </c>
    </row>
    <row r="17" spans="1:30" ht="178.5">
      <c r="A17" s="247" t="s">
        <v>478</v>
      </c>
      <c r="B17" s="248" t="s">
        <v>519</v>
      </c>
      <c r="C17" s="249" t="s">
        <v>511</v>
      </c>
      <c r="D17" s="247" t="s">
        <v>512</v>
      </c>
      <c r="E17" s="250">
        <v>11136648.6</v>
      </c>
      <c r="F17" s="251">
        <v>0</v>
      </c>
      <c r="G17" s="251">
        <v>0</v>
      </c>
      <c r="H17" s="247"/>
      <c r="I17" s="247" t="s">
        <v>482</v>
      </c>
      <c r="J17" s="247" t="s">
        <v>483</v>
      </c>
      <c r="K17" s="247" t="s">
        <v>484</v>
      </c>
      <c r="L17" s="247" t="s">
        <v>485</v>
      </c>
      <c r="M17" s="247" t="s">
        <v>486</v>
      </c>
      <c r="N17" s="247"/>
      <c r="O17" s="247" t="s">
        <v>487</v>
      </c>
      <c r="P17" s="249" t="s">
        <v>488</v>
      </c>
      <c r="Q17" s="247" t="s">
        <v>489</v>
      </c>
      <c r="R17" s="247" t="s">
        <v>527</v>
      </c>
      <c r="S17" s="247"/>
      <c r="T17" s="252" t="s">
        <v>521</v>
      </c>
      <c r="U17" s="248" t="s">
        <v>522</v>
      </c>
      <c r="V17" s="248" t="s">
        <v>528</v>
      </c>
      <c r="W17" s="248" t="s">
        <v>524</v>
      </c>
      <c r="X17" s="248" t="s">
        <v>517</v>
      </c>
      <c r="Y17" s="248" t="s">
        <v>58</v>
      </c>
      <c r="Z17" s="248" t="s">
        <v>526</v>
      </c>
      <c r="AA17" s="248" t="s">
        <v>496</v>
      </c>
      <c r="AB17" s="248" t="s">
        <v>497</v>
      </c>
      <c r="AC17" s="248" t="s">
        <v>498</v>
      </c>
      <c r="AD17" s="233">
        <v>1</v>
      </c>
    </row>
    <row r="18" spans="1:30" ht="178.5">
      <c r="A18" s="247" t="s">
        <v>478</v>
      </c>
      <c r="B18" s="248" t="s">
        <v>519</v>
      </c>
      <c r="C18" s="249" t="s">
        <v>511</v>
      </c>
      <c r="D18" s="247" t="s">
        <v>512</v>
      </c>
      <c r="E18" s="250">
        <v>33013691.2</v>
      </c>
      <c r="F18" s="251">
        <v>0</v>
      </c>
      <c r="G18" s="251">
        <v>0</v>
      </c>
      <c r="H18" s="247"/>
      <c r="I18" s="247" t="s">
        <v>482</v>
      </c>
      <c r="J18" s="247" t="s">
        <v>483</v>
      </c>
      <c r="K18" s="247" t="s">
        <v>484</v>
      </c>
      <c r="L18" s="247" t="s">
        <v>485</v>
      </c>
      <c r="M18" s="247" t="s">
        <v>486</v>
      </c>
      <c r="N18" s="247"/>
      <c r="O18" s="247" t="s">
        <v>487</v>
      </c>
      <c r="P18" s="249" t="s">
        <v>488</v>
      </c>
      <c r="Q18" s="247" t="s">
        <v>489</v>
      </c>
      <c r="R18" s="247" t="s">
        <v>527</v>
      </c>
      <c r="S18" s="247"/>
      <c r="T18" s="252" t="s">
        <v>521</v>
      </c>
      <c r="U18" s="248" t="s">
        <v>522</v>
      </c>
      <c r="V18" s="248" t="s">
        <v>528</v>
      </c>
      <c r="W18" s="248" t="s">
        <v>524</v>
      </c>
      <c r="X18" s="248" t="s">
        <v>525</v>
      </c>
      <c r="Y18" s="248" t="s">
        <v>58</v>
      </c>
      <c r="Z18" s="248" t="s">
        <v>526</v>
      </c>
      <c r="AA18" s="248" t="s">
        <v>496</v>
      </c>
      <c r="AB18" s="248" t="s">
        <v>497</v>
      </c>
      <c r="AC18" s="248" t="s">
        <v>498</v>
      </c>
      <c r="AD18" s="233">
        <v>1</v>
      </c>
    </row>
    <row r="19" spans="1:30" ht="178.5">
      <c r="A19" s="247" t="s">
        <v>478</v>
      </c>
      <c r="B19" s="248" t="s">
        <v>519</v>
      </c>
      <c r="C19" s="249" t="s">
        <v>511</v>
      </c>
      <c r="D19" s="247" t="s">
        <v>512</v>
      </c>
      <c r="E19" s="250">
        <v>5728579.08</v>
      </c>
      <c r="F19" s="251">
        <v>0</v>
      </c>
      <c r="G19" s="251">
        <v>0</v>
      </c>
      <c r="H19" s="247"/>
      <c r="I19" s="247" t="s">
        <v>482</v>
      </c>
      <c r="J19" s="247" t="s">
        <v>483</v>
      </c>
      <c r="K19" s="247" t="s">
        <v>484</v>
      </c>
      <c r="L19" s="247" t="s">
        <v>485</v>
      </c>
      <c r="M19" s="247" t="s">
        <v>486</v>
      </c>
      <c r="N19" s="247"/>
      <c r="O19" s="247" t="s">
        <v>487</v>
      </c>
      <c r="P19" s="249" t="s">
        <v>488</v>
      </c>
      <c r="Q19" s="247" t="s">
        <v>489</v>
      </c>
      <c r="R19" s="247" t="s">
        <v>520</v>
      </c>
      <c r="S19" s="247"/>
      <c r="T19" s="252" t="s">
        <v>521</v>
      </c>
      <c r="U19" s="248" t="s">
        <v>522</v>
      </c>
      <c r="V19" s="248" t="s">
        <v>523</v>
      </c>
      <c r="W19" s="248" t="s">
        <v>524</v>
      </c>
      <c r="X19" s="248" t="s">
        <v>517</v>
      </c>
      <c r="Y19" s="248" t="s">
        <v>58</v>
      </c>
      <c r="Z19" s="248" t="s">
        <v>526</v>
      </c>
      <c r="AA19" s="248" t="s">
        <v>496</v>
      </c>
      <c r="AB19" s="248" t="s">
        <v>497</v>
      </c>
      <c r="AC19" s="248" t="s">
        <v>498</v>
      </c>
      <c r="AD19" s="233">
        <v>1</v>
      </c>
    </row>
    <row r="20" spans="1:30" ht="115.5">
      <c r="A20" s="247" t="s">
        <v>478</v>
      </c>
      <c r="B20" s="248" t="s">
        <v>529</v>
      </c>
      <c r="C20" s="249" t="s">
        <v>530</v>
      </c>
      <c r="D20" s="247" t="s">
        <v>531</v>
      </c>
      <c r="E20" s="250">
        <v>340567916.93</v>
      </c>
      <c r="F20" s="251">
        <v>0</v>
      </c>
      <c r="G20" s="251">
        <v>0</v>
      </c>
      <c r="H20" s="247"/>
      <c r="I20" s="247" t="s">
        <v>482</v>
      </c>
      <c r="J20" s="247" t="s">
        <v>483</v>
      </c>
      <c r="K20" s="247" t="s">
        <v>484</v>
      </c>
      <c r="L20" s="247" t="s">
        <v>485</v>
      </c>
      <c r="M20" s="247" t="s">
        <v>486</v>
      </c>
      <c r="N20" s="247"/>
      <c r="O20" s="247" t="s">
        <v>487</v>
      </c>
      <c r="P20" s="249" t="s">
        <v>488</v>
      </c>
      <c r="Q20" s="247" t="s">
        <v>489</v>
      </c>
      <c r="R20" s="247" t="s">
        <v>532</v>
      </c>
      <c r="S20" s="247"/>
      <c r="T20" s="247" t="s">
        <v>504</v>
      </c>
      <c r="U20" s="248" t="s">
        <v>492</v>
      </c>
      <c r="V20" s="248" t="s">
        <v>533</v>
      </c>
      <c r="W20" s="248" t="s">
        <v>499</v>
      </c>
      <c r="X20" s="248" t="s">
        <v>500</v>
      </c>
      <c r="Y20" s="248" t="s">
        <v>58</v>
      </c>
      <c r="Z20" s="248" t="s">
        <v>534</v>
      </c>
      <c r="AA20" s="248" t="s">
        <v>496</v>
      </c>
      <c r="AB20" s="248" t="s">
        <v>497</v>
      </c>
      <c r="AC20" s="248" t="s">
        <v>498</v>
      </c>
      <c r="AD20" s="233">
        <v>2</v>
      </c>
    </row>
    <row r="21" spans="1:29" ht="12.75">
      <c r="A21" s="253" t="s">
        <v>535</v>
      </c>
      <c r="B21" s="246"/>
      <c r="C21" s="254"/>
      <c r="D21" s="253"/>
      <c r="E21" s="255">
        <v>423293420.47</v>
      </c>
      <c r="F21" s="255">
        <v>0</v>
      </c>
      <c r="G21" s="255">
        <v>0</v>
      </c>
      <c r="H21" s="253"/>
      <c r="I21" s="253"/>
      <c r="J21" s="253"/>
      <c r="K21" s="253"/>
      <c r="L21" s="253"/>
      <c r="M21" s="253"/>
      <c r="N21" s="253"/>
      <c r="O21" s="253"/>
      <c r="P21" s="254"/>
      <c r="Q21" s="253"/>
      <c r="R21" s="253"/>
      <c r="S21" s="253"/>
      <c r="T21" s="253"/>
      <c r="U21" s="246"/>
      <c r="V21" s="246"/>
      <c r="W21" s="246"/>
      <c r="X21" s="246"/>
      <c r="Y21" s="246"/>
      <c r="Z21" s="246"/>
      <c r="AA21" s="246"/>
      <c r="AB21" s="246"/>
      <c r="AC21" s="246"/>
    </row>
    <row r="26" ht="12.75">
      <c r="E26" s="256"/>
    </row>
    <row r="32" ht="12.75">
      <c r="E32" s="256">
        <v>288994.7</v>
      </c>
    </row>
    <row r="33" ht="12.75">
      <c r="E33" s="233">
        <v>223048.9</v>
      </c>
    </row>
    <row r="34" ht="12.75">
      <c r="E34" s="233">
        <v>65945.8</v>
      </c>
    </row>
  </sheetData>
  <sheetProtection selectLockedCells="1" selectUnlockedCells="1"/>
  <autoFilter ref="A10:AD21"/>
  <printOptions/>
  <pageMargins left="0.5701388888888889" right="0.42986111111111114" top="0.7402777777777778" bottom="0.6701388888888888" header="0.5118055555555555" footer="0.5118055555555555"/>
  <pageSetup fitToHeight="0" fitToWidth="1"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J189"/>
  <sheetViews>
    <sheetView showGridLines="0" workbookViewId="0" topLeftCell="A1">
      <selection activeCell="G134" sqref="G134"/>
    </sheetView>
  </sheetViews>
  <sheetFormatPr defaultColWidth="9.140625" defaultRowHeight="12.75" customHeight="1" outlineLevelRow="4"/>
  <cols>
    <col min="1" max="1" width="11.421875" style="257" customWidth="1"/>
    <col min="2" max="2" width="30.7109375" style="257" customWidth="1"/>
    <col min="3" max="5" width="6.7109375" style="257" customWidth="1"/>
    <col min="6" max="6" width="30.7109375" style="257" customWidth="1"/>
    <col min="7" max="9" width="15.421875" style="257" customWidth="1"/>
    <col min="10" max="16384" width="9.140625" style="257" customWidth="1"/>
  </cols>
  <sheetData>
    <row r="1" spans="1:10" ht="12.75" customHeight="1">
      <c r="A1" s="258" t="s">
        <v>536</v>
      </c>
      <c r="B1" s="258"/>
      <c r="C1" s="258"/>
      <c r="D1" s="259"/>
      <c r="E1" s="259"/>
      <c r="F1" s="259"/>
      <c r="G1" s="259"/>
      <c r="H1" s="259"/>
      <c r="I1" s="259"/>
      <c r="J1" s="259"/>
    </row>
    <row r="2" spans="1:10" ht="12.75" customHeight="1">
      <c r="A2" s="260"/>
      <c r="B2" s="259"/>
      <c r="C2" s="259"/>
      <c r="D2" s="259"/>
      <c r="E2" s="259"/>
      <c r="F2" s="259"/>
      <c r="G2" s="259"/>
      <c r="H2" s="259"/>
      <c r="I2" s="259"/>
      <c r="J2" s="259"/>
    </row>
    <row r="3" spans="1:10" ht="12.75" customHeight="1">
      <c r="A3" s="261"/>
      <c r="B3" s="262"/>
      <c r="C3" s="262"/>
      <c r="D3" s="262"/>
      <c r="E3" s="262"/>
      <c r="F3" s="262"/>
      <c r="G3" s="262"/>
      <c r="H3" s="262"/>
      <c r="I3" s="262"/>
      <c r="J3" s="262"/>
    </row>
    <row r="4" spans="1:10" ht="12.75" customHeight="1">
      <c r="A4" s="261" t="s">
        <v>537</v>
      </c>
      <c r="B4" s="262"/>
      <c r="C4" s="262"/>
      <c r="D4" s="262"/>
      <c r="E4" s="263"/>
      <c r="F4" s="262"/>
      <c r="G4" s="263"/>
      <c r="H4" s="263"/>
      <c r="I4" s="262"/>
      <c r="J4" s="262"/>
    </row>
    <row r="5" spans="1:10" ht="12.75" customHeight="1" hidden="1">
      <c r="A5" s="259" t="s">
        <v>538</v>
      </c>
      <c r="B5" s="259"/>
      <c r="C5" s="259"/>
      <c r="D5" s="259"/>
      <c r="E5" s="259"/>
      <c r="F5" s="259"/>
      <c r="G5" s="259"/>
      <c r="H5" s="259"/>
      <c r="I5" s="259"/>
      <c r="J5" s="259"/>
    </row>
    <row r="6" spans="1:10" ht="12.75" customHeight="1" hidden="1">
      <c r="A6" s="264"/>
      <c r="B6" s="264"/>
      <c r="C6" s="264"/>
      <c r="D6" s="264"/>
      <c r="E6" s="264"/>
      <c r="F6" s="264"/>
      <c r="G6" s="264"/>
      <c r="H6" s="264"/>
      <c r="I6" s="264"/>
      <c r="J6" s="264"/>
    </row>
    <row r="7" spans="1:10" ht="12.75" customHeight="1" hidden="1">
      <c r="A7" s="264" t="s">
        <v>539</v>
      </c>
      <c r="B7" s="264"/>
      <c r="C7" s="264"/>
      <c r="D7" s="264"/>
      <c r="E7" s="264"/>
      <c r="F7" s="264"/>
      <c r="G7" s="264"/>
      <c r="H7" s="264"/>
      <c r="I7" s="264"/>
      <c r="J7" s="264"/>
    </row>
    <row r="8" spans="1:10" ht="12.75" customHeight="1" hidden="1">
      <c r="A8" s="264" t="s">
        <v>540</v>
      </c>
      <c r="B8" s="264"/>
      <c r="C8" s="264"/>
      <c r="D8" s="264"/>
      <c r="E8" s="264"/>
      <c r="F8" s="264"/>
      <c r="G8" s="264"/>
      <c r="H8" s="264"/>
      <c r="I8" s="264"/>
      <c r="J8" s="264"/>
    </row>
    <row r="9" spans="1:10" ht="87.75" customHeight="1" hidden="1">
      <c r="A9" s="265" t="s">
        <v>541</v>
      </c>
      <c r="B9" s="265"/>
      <c r="C9" s="265"/>
      <c r="D9" s="265"/>
      <c r="E9" s="265"/>
      <c r="F9" s="265"/>
      <c r="G9" s="265"/>
      <c r="H9" s="265"/>
      <c r="I9" s="265"/>
      <c r="J9" s="265"/>
    </row>
    <row r="10" spans="1:10" ht="12.75" customHeight="1">
      <c r="A10" s="264"/>
      <c r="B10" s="264"/>
      <c r="C10" s="264"/>
      <c r="D10" s="264"/>
      <c r="E10" s="264"/>
      <c r="F10" s="264"/>
      <c r="G10" s="264"/>
      <c r="H10" s="264"/>
      <c r="I10" s="264"/>
      <c r="J10" s="264"/>
    </row>
    <row r="11" spans="1:10" ht="12.75" customHeight="1">
      <c r="A11" s="259" t="s">
        <v>542</v>
      </c>
      <c r="B11" s="259"/>
      <c r="C11" s="259"/>
      <c r="D11" s="259"/>
      <c r="E11" s="259"/>
      <c r="F11" s="259"/>
      <c r="G11" s="259"/>
      <c r="H11" s="259"/>
      <c r="I11" s="259"/>
      <c r="J11" s="259"/>
    </row>
    <row r="12" spans="1:9" ht="21" customHeight="1">
      <c r="A12" s="266" t="s">
        <v>475</v>
      </c>
      <c r="B12" s="266" t="s">
        <v>543</v>
      </c>
      <c r="C12" s="266" t="s">
        <v>8</v>
      </c>
      <c r="D12" s="266" t="s">
        <v>319</v>
      </c>
      <c r="E12" s="266" t="s">
        <v>320</v>
      </c>
      <c r="F12" s="266" t="s">
        <v>467</v>
      </c>
      <c r="G12" s="266" t="s">
        <v>544</v>
      </c>
      <c r="H12" s="266" t="s">
        <v>545</v>
      </c>
      <c r="I12" s="266" t="s">
        <v>546</v>
      </c>
    </row>
    <row r="13" spans="1:9" s="271" customFormat="1" ht="25.5" customHeight="1">
      <c r="A13" s="267" t="s">
        <v>547</v>
      </c>
      <c r="B13" s="268" t="s">
        <v>548</v>
      </c>
      <c r="C13" s="269"/>
      <c r="D13" s="269"/>
      <c r="E13" s="269"/>
      <c r="F13" s="268"/>
      <c r="G13" s="270">
        <v>11775674.4</v>
      </c>
      <c r="H13" s="270">
        <v>10854365.6</v>
      </c>
      <c r="I13" s="270">
        <v>11878366.4</v>
      </c>
    </row>
    <row r="14" spans="1:9" s="276" customFormat="1" ht="51" customHeight="1" hidden="1" outlineLevel="1">
      <c r="A14" s="272" t="s">
        <v>549</v>
      </c>
      <c r="B14" s="273" t="s">
        <v>550</v>
      </c>
      <c r="C14" s="274"/>
      <c r="D14" s="274"/>
      <c r="E14" s="274"/>
      <c r="F14" s="273"/>
      <c r="G14" s="275">
        <v>9085868.4</v>
      </c>
      <c r="H14" s="275">
        <v>8882228.1</v>
      </c>
      <c r="I14" s="275">
        <v>9876120.4</v>
      </c>
    </row>
    <row r="15" spans="1:9" s="281" customFormat="1" ht="76.5" customHeight="1" hidden="1" outlineLevel="2">
      <c r="A15" s="277" t="s">
        <v>551</v>
      </c>
      <c r="B15" s="278" t="s">
        <v>552</v>
      </c>
      <c r="C15" s="279"/>
      <c r="D15" s="279"/>
      <c r="E15" s="279"/>
      <c r="F15" s="278"/>
      <c r="G15" s="280">
        <v>6043609.7</v>
      </c>
      <c r="H15" s="280">
        <v>6735505</v>
      </c>
      <c r="I15" s="280">
        <v>7659952</v>
      </c>
    </row>
    <row r="16" spans="1:9" ht="63.75" customHeight="1" hidden="1" outlineLevel="3">
      <c r="A16" s="282" t="s">
        <v>551</v>
      </c>
      <c r="B16" s="283" t="s">
        <v>552</v>
      </c>
      <c r="C16" s="282" t="s">
        <v>54</v>
      </c>
      <c r="D16" s="282" t="s">
        <v>328</v>
      </c>
      <c r="E16" s="282" t="s">
        <v>359</v>
      </c>
      <c r="F16" s="283" t="s">
        <v>485</v>
      </c>
      <c r="G16" s="284">
        <v>308293.2</v>
      </c>
      <c r="H16" s="284">
        <v>303480.7</v>
      </c>
      <c r="I16" s="284">
        <v>307983.4</v>
      </c>
    </row>
    <row r="17" spans="1:9" ht="63.75" customHeight="1" hidden="1" outlineLevel="3">
      <c r="A17" s="282" t="s">
        <v>551</v>
      </c>
      <c r="B17" s="283" t="s">
        <v>552</v>
      </c>
      <c r="C17" s="282" t="s">
        <v>54</v>
      </c>
      <c r="D17" s="282" t="s">
        <v>328</v>
      </c>
      <c r="E17" s="282" t="s">
        <v>350</v>
      </c>
      <c r="F17" s="283" t="s">
        <v>485</v>
      </c>
      <c r="G17" s="284">
        <v>331.5</v>
      </c>
      <c r="H17" s="284">
        <v>327.7</v>
      </c>
      <c r="I17" s="284">
        <v>334.2</v>
      </c>
    </row>
    <row r="18" spans="1:9" ht="63.75" customHeight="1" hidden="1" outlineLevel="3">
      <c r="A18" s="282" t="s">
        <v>551</v>
      </c>
      <c r="B18" s="283" t="s">
        <v>552</v>
      </c>
      <c r="C18" s="282" t="s">
        <v>54</v>
      </c>
      <c r="D18" s="282" t="s">
        <v>172</v>
      </c>
      <c r="E18" s="282" t="s">
        <v>359</v>
      </c>
      <c r="F18" s="283" t="s">
        <v>485</v>
      </c>
      <c r="G18" s="284">
        <v>9678</v>
      </c>
      <c r="H18" s="284">
        <v>9411.2</v>
      </c>
      <c r="I18" s="284">
        <v>9810.1</v>
      </c>
    </row>
    <row r="19" spans="1:9" ht="63.75" customHeight="1" hidden="1" outlineLevel="3">
      <c r="A19" s="282" t="s">
        <v>551</v>
      </c>
      <c r="B19" s="283" t="s">
        <v>552</v>
      </c>
      <c r="C19" s="282" t="s">
        <v>48</v>
      </c>
      <c r="D19" s="282" t="s">
        <v>328</v>
      </c>
      <c r="E19" s="282" t="s">
        <v>359</v>
      </c>
      <c r="F19" s="283" t="s">
        <v>485</v>
      </c>
      <c r="G19" s="284">
        <v>204171.4</v>
      </c>
      <c r="H19" s="284">
        <v>188200.3</v>
      </c>
      <c r="I19" s="284">
        <v>189993</v>
      </c>
    </row>
    <row r="20" spans="1:9" ht="63.75" customHeight="1" hidden="1" outlineLevel="3">
      <c r="A20" s="282" t="s">
        <v>551</v>
      </c>
      <c r="B20" s="283" t="s">
        <v>552</v>
      </c>
      <c r="C20" s="282" t="s">
        <v>48</v>
      </c>
      <c r="D20" s="282" t="s">
        <v>328</v>
      </c>
      <c r="E20" s="282" t="s">
        <v>350</v>
      </c>
      <c r="F20" s="283" t="s">
        <v>485</v>
      </c>
      <c r="G20" s="284">
        <v>177.7</v>
      </c>
      <c r="H20" s="284">
        <v>174.1</v>
      </c>
      <c r="I20" s="284">
        <v>177</v>
      </c>
    </row>
    <row r="21" spans="1:9" ht="63.75" customHeight="1" hidden="1" outlineLevel="3">
      <c r="A21" s="282" t="s">
        <v>551</v>
      </c>
      <c r="B21" s="283" t="s">
        <v>552</v>
      </c>
      <c r="C21" s="282" t="s">
        <v>48</v>
      </c>
      <c r="D21" s="282" t="s">
        <v>368</v>
      </c>
      <c r="E21" s="282" t="s">
        <v>359</v>
      </c>
      <c r="F21" s="283" t="s">
        <v>485</v>
      </c>
      <c r="G21" s="284">
        <v>185932.2</v>
      </c>
      <c r="H21" s="284">
        <v>173724.3</v>
      </c>
      <c r="I21" s="284">
        <v>175602.3</v>
      </c>
    </row>
    <row r="22" spans="1:9" ht="63.75" customHeight="1" hidden="1" outlineLevel="3">
      <c r="A22" s="282" t="s">
        <v>551</v>
      </c>
      <c r="B22" s="283" t="s">
        <v>552</v>
      </c>
      <c r="C22" s="282" t="s">
        <v>48</v>
      </c>
      <c r="D22" s="282" t="s">
        <v>368</v>
      </c>
      <c r="E22" s="282" t="s">
        <v>350</v>
      </c>
      <c r="F22" s="283" t="s">
        <v>485</v>
      </c>
      <c r="G22" s="284">
        <v>8719.4</v>
      </c>
      <c r="H22" s="284">
        <v>7995.7</v>
      </c>
      <c r="I22" s="284">
        <v>8013.4</v>
      </c>
    </row>
    <row r="23" spans="1:9" ht="63.75" customHeight="1" hidden="1" outlineLevel="3">
      <c r="A23" s="282" t="s">
        <v>551</v>
      </c>
      <c r="B23" s="283" t="s">
        <v>552</v>
      </c>
      <c r="C23" s="282" t="s">
        <v>48</v>
      </c>
      <c r="D23" s="282" t="s">
        <v>172</v>
      </c>
      <c r="E23" s="282" t="s">
        <v>359</v>
      </c>
      <c r="F23" s="283" t="s">
        <v>485</v>
      </c>
      <c r="G23" s="284">
        <v>9387.3</v>
      </c>
      <c r="H23" s="284">
        <v>8935.9</v>
      </c>
      <c r="I23" s="284">
        <v>9041.3</v>
      </c>
    </row>
    <row r="24" spans="1:9" ht="63.75" customHeight="1" hidden="1" outlineLevel="3">
      <c r="A24" s="282" t="s">
        <v>551</v>
      </c>
      <c r="B24" s="283" t="s">
        <v>552</v>
      </c>
      <c r="C24" s="282" t="s">
        <v>382</v>
      </c>
      <c r="D24" s="282" t="s">
        <v>328</v>
      </c>
      <c r="E24" s="282" t="s">
        <v>359</v>
      </c>
      <c r="F24" s="283" t="s">
        <v>485</v>
      </c>
      <c r="G24" s="284">
        <v>8797</v>
      </c>
      <c r="H24" s="284">
        <v>8766</v>
      </c>
      <c r="I24" s="284">
        <v>8947.5</v>
      </c>
    </row>
    <row r="25" spans="1:9" ht="63.75" customHeight="1" hidden="1" outlineLevel="3">
      <c r="A25" s="282" t="s">
        <v>551</v>
      </c>
      <c r="B25" s="283" t="s">
        <v>552</v>
      </c>
      <c r="C25" s="282" t="s">
        <v>382</v>
      </c>
      <c r="D25" s="282" t="s">
        <v>368</v>
      </c>
      <c r="E25" s="282" t="s">
        <v>359</v>
      </c>
      <c r="F25" s="283" t="s">
        <v>485</v>
      </c>
      <c r="G25" s="284">
        <v>14829</v>
      </c>
      <c r="H25" s="284">
        <v>14233.6</v>
      </c>
      <c r="I25" s="284">
        <v>14371.4</v>
      </c>
    </row>
    <row r="26" spans="1:9" ht="63.75" customHeight="1" hidden="1" outlineLevel="3">
      <c r="A26" s="282" t="s">
        <v>551</v>
      </c>
      <c r="B26" s="283" t="s">
        <v>552</v>
      </c>
      <c r="C26" s="282" t="s">
        <v>107</v>
      </c>
      <c r="D26" s="282" t="s">
        <v>553</v>
      </c>
      <c r="E26" s="282" t="s">
        <v>554</v>
      </c>
      <c r="F26" s="283" t="s">
        <v>485</v>
      </c>
      <c r="G26" s="284">
        <v>105308.5</v>
      </c>
      <c r="H26" s="284"/>
      <c r="I26" s="284"/>
    </row>
    <row r="27" spans="1:9" ht="63.75" customHeight="1" hidden="1" outlineLevel="3">
      <c r="A27" s="282" t="s">
        <v>551</v>
      </c>
      <c r="B27" s="283" t="s">
        <v>552</v>
      </c>
      <c r="C27" s="282" t="s">
        <v>107</v>
      </c>
      <c r="D27" s="282" t="s">
        <v>555</v>
      </c>
      <c r="E27" s="282" t="s">
        <v>556</v>
      </c>
      <c r="F27" s="283" t="s">
        <v>485</v>
      </c>
      <c r="G27" s="284">
        <v>768949.9</v>
      </c>
      <c r="H27" s="284">
        <v>713495.9</v>
      </c>
      <c r="I27" s="284">
        <v>715117.8</v>
      </c>
    </row>
    <row r="28" spans="1:9" ht="63.75" customHeight="1" hidden="1" outlineLevel="3">
      <c r="A28" s="282" t="s">
        <v>551</v>
      </c>
      <c r="B28" s="283" t="s">
        <v>552</v>
      </c>
      <c r="C28" s="282" t="s">
        <v>107</v>
      </c>
      <c r="D28" s="282" t="s">
        <v>557</v>
      </c>
      <c r="E28" s="282" t="s">
        <v>558</v>
      </c>
      <c r="F28" s="283" t="s">
        <v>485</v>
      </c>
      <c r="G28" s="284">
        <v>4266620.2</v>
      </c>
      <c r="H28" s="284">
        <v>5174900.5</v>
      </c>
      <c r="I28" s="284">
        <v>6083180.8</v>
      </c>
    </row>
    <row r="29" spans="1:9" ht="51" customHeight="1" hidden="1" outlineLevel="3">
      <c r="A29" s="282" t="s">
        <v>559</v>
      </c>
      <c r="B29" s="283" t="s">
        <v>560</v>
      </c>
      <c r="C29" s="282" t="s">
        <v>107</v>
      </c>
      <c r="D29" s="282" t="s">
        <v>108</v>
      </c>
      <c r="E29" s="282" t="s">
        <v>554</v>
      </c>
      <c r="F29" s="283" t="s">
        <v>485</v>
      </c>
      <c r="G29" s="284">
        <v>26012.5</v>
      </c>
      <c r="H29" s="284"/>
      <c r="I29" s="284"/>
    </row>
    <row r="30" spans="1:9" ht="51" customHeight="1" hidden="1" outlineLevel="3">
      <c r="A30" s="282" t="s">
        <v>561</v>
      </c>
      <c r="B30" s="283" t="s">
        <v>562</v>
      </c>
      <c r="C30" s="282" t="s">
        <v>563</v>
      </c>
      <c r="D30" s="282" t="s">
        <v>328</v>
      </c>
      <c r="E30" s="282" t="s">
        <v>329</v>
      </c>
      <c r="F30" s="283" t="s">
        <v>485</v>
      </c>
      <c r="G30" s="284"/>
      <c r="H30" s="284">
        <v>102707.4</v>
      </c>
      <c r="I30" s="284">
        <v>106826.7</v>
      </c>
    </row>
    <row r="31" spans="1:9" ht="51" customHeight="1" hidden="1" outlineLevel="3">
      <c r="A31" s="282" t="s">
        <v>561</v>
      </c>
      <c r="B31" s="283" t="s">
        <v>562</v>
      </c>
      <c r="C31" s="282" t="s">
        <v>563</v>
      </c>
      <c r="D31" s="282" t="s">
        <v>564</v>
      </c>
      <c r="E31" s="282" t="s">
        <v>329</v>
      </c>
      <c r="F31" s="283" t="s">
        <v>485</v>
      </c>
      <c r="G31" s="284"/>
      <c r="H31" s="284">
        <v>29151.7</v>
      </c>
      <c r="I31" s="284">
        <v>30553</v>
      </c>
    </row>
    <row r="32" spans="1:9" ht="51" customHeight="1" hidden="1" outlineLevel="3">
      <c r="A32" s="282" t="s">
        <v>561</v>
      </c>
      <c r="B32" s="283" t="s">
        <v>562</v>
      </c>
      <c r="C32" s="282" t="s">
        <v>107</v>
      </c>
      <c r="D32" s="282" t="s">
        <v>108</v>
      </c>
      <c r="E32" s="282" t="s">
        <v>340</v>
      </c>
      <c r="F32" s="283" t="s">
        <v>485</v>
      </c>
      <c r="G32" s="284">
        <v>126402</v>
      </c>
      <c r="H32" s="284"/>
      <c r="I32" s="284"/>
    </row>
    <row r="33" spans="1:9" s="281" customFormat="1" ht="25.5" customHeight="1" hidden="1" outlineLevel="2">
      <c r="A33" s="277" t="s">
        <v>565</v>
      </c>
      <c r="B33" s="278" t="s">
        <v>566</v>
      </c>
      <c r="C33" s="279"/>
      <c r="D33" s="279"/>
      <c r="E33" s="279"/>
      <c r="F33" s="278"/>
      <c r="G33" s="280">
        <v>131459.3</v>
      </c>
      <c r="H33" s="280">
        <v>114143.5</v>
      </c>
      <c r="I33" s="280">
        <v>114197.6</v>
      </c>
    </row>
    <row r="34" spans="1:9" ht="25.5" customHeight="1" hidden="1" outlineLevel="3">
      <c r="A34" s="282" t="s">
        <v>565</v>
      </c>
      <c r="B34" s="283" t="s">
        <v>566</v>
      </c>
      <c r="C34" s="282" t="s">
        <v>48</v>
      </c>
      <c r="D34" s="282" t="s">
        <v>567</v>
      </c>
      <c r="E34" s="282" t="s">
        <v>329</v>
      </c>
      <c r="F34" s="283" t="s">
        <v>485</v>
      </c>
      <c r="G34" s="284">
        <v>129998.5</v>
      </c>
      <c r="H34" s="284">
        <v>112682.7</v>
      </c>
      <c r="I34" s="284">
        <v>112736.8</v>
      </c>
    </row>
    <row r="35" spans="1:9" ht="63.75" customHeight="1" hidden="1" outlineLevel="3">
      <c r="A35" s="282" t="s">
        <v>568</v>
      </c>
      <c r="B35" s="283" t="s">
        <v>569</v>
      </c>
      <c r="C35" s="282" t="s">
        <v>48</v>
      </c>
      <c r="D35" s="282" t="s">
        <v>368</v>
      </c>
      <c r="E35" s="282" t="s">
        <v>329</v>
      </c>
      <c r="F35" s="283" t="s">
        <v>485</v>
      </c>
      <c r="G35" s="284">
        <v>1460.8</v>
      </c>
      <c r="H35" s="284">
        <v>1460.8</v>
      </c>
      <c r="I35" s="284">
        <v>1460.8</v>
      </c>
    </row>
    <row r="36" spans="1:9" s="281" customFormat="1" ht="25.5" customHeight="1" hidden="1" outlineLevel="2">
      <c r="A36" s="277" t="s">
        <v>570</v>
      </c>
      <c r="B36" s="278" t="s">
        <v>571</v>
      </c>
      <c r="C36" s="279"/>
      <c r="D36" s="279"/>
      <c r="E36" s="279"/>
      <c r="F36" s="278"/>
      <c r="G36" s="280">
        <v>113536.6</v>
      </c>
      <c r="H36" s="280">
        <v>107325.4</v>
      </c>
      <c r="I36" s="280">
        <v>109257</v>
      </c>
    </row>
    <row r="37" spans="1:9" ht="25.5" customHeight="1" hidden="1" outlineLevel="3">
      <c r="A37" s="282" t="s">
        <v>570</v>
      </c>
      <c r="B37" s="283" t="s">
        <v>571</v>
      </c>
      <c r="C37" s="282" t="s">
        <v>54</v>
      </c>
      <c r="D37" s="282" t="s">
        <v>328</v>
      </c>
      <c r="E37" s="282" t="s">
        <v>359</v>
      </c>
      <c r="F37" s="283" t="s">
        <v>485</v>
      </c>
      <c r="G37" s="284">
        <v>113536.6</v>
      </c>
      <c r="H37" s="284">
        <v>107325.4</v>
      </c>
      <c r="I37" s="284">
        <v>109257</v>
      </c>
    </row>
    <row r="38" spans="1:9" s="281" customFormat="1" ht="114.75" customHeight="1" hidden="1" outlineLevel="2">
      <c r="A38" s="277" t="s">
        <v>572</v>
      </c>
      <c r="B38" s="285" t="s">
        <v>573</v>
      </c>
      <c r="C38" s="279"/>
      <c r="D38" s="279"/>
      <c r="E38" s="279"/>
      <c r="F38" s="278"/>
      <c r="G38" s="280">
        <v>791497.5</v>
      </c>
      <c r="H38" s="280">
        <v>775706.3</v>
      </c>
      <c r="I38" s="280">
        <v>785311.2</v>
      </c>
    </row>
    <row r="39" spans="1:9" ht="102" customHeight="1" hidden="1" outlineLevel="3">
      <c r="A39" s="282" t="s">
        <v>572</v>
      </c>
      <c r="B39" s="286" t="s">
        <v>573</v>
      </c>
      <c r="C39" s="282" t="s">
        <v>54</v>
      </c>
      <c r="D39" s="282" t="s">
        <v>328</v>
      </c>
      <c r="E39" s="282" t="s">
        <v>359</v>
      </c>
      <c r="F39" s="283" t="s">
        <v>485</v>
      </c>
      <c r="G39" s="284">
        <v>29467.3</v>
      </c>
      <c r="H39" s="284">
        <v>29816.3</v>
      </c>
      <c r="I39" s="284">
        <v>30179.1</v>
      </c>
    </row>
    <row r="40" spans="1:9" ht="102" customHeight="1" hidden="1" outlineLevel="3">
      <c r="A40" s="282" t="s">
        <v>572</v>
      </c>
      <c r="B40" s="286" t="s">
        <v>573</v>
      </c>
      <c r="C40" s="282" t="s">
        <v>574</v>
      </c>
      <c r="D40" s="282" t="s">
        <v>575</v>
      </c>
      <c r="E40" s="282" t="s">
        <v>359</v>
      </c>
      <c r="F40" s="283" t="s">
        <v>485</v>
      </c>
      <c r="G40" s="284">
        <v>228000.1</v>
      </c>
      <c r="H40" s="284">
        <v>223286.6</v>
      </c>
      <c r="I40" s="284">
        <v>226470.9</v>
      </c>
    </row>
    <row r="41" spans="1:9" ht="102" customHeight="1" hidden="1" outlineLevel="3">
      <c r="A41" s="282" t="s">
        <v>572</v>
      </c>
      <c r="B41" s="286" t="s">
        <v>573</v>
      </c>
      <c r="C41" s="282" t="s">
        <v>107</v>
      </c>
      <c r="D41" s="282" t="s">
        <v>415</v>
      </c>
      <c r="E41" s="282" t="s">
        <v>359</v>
      </c>
      <c r="F41" s="283" t="s">
        <v>485</v>
      </c>
      <c r="G41" s="284">
        <v>524030.1</v>
      </c>
      <c r="H41" s="284">
        <v>522603.5</v>
      </c>
      <c r="I41" s="284">
        <v>528661.1</v>
      </c>
    </row>
    <row r="42" spans="1:9" ht="38.25" customHeight="1" hidden="1" outlineLevel="3">
      <c r="A42" s="282" t="s">
        <v>576</v>
      </c>
      <c r="B42" s="283" t="s">
        <v>577</v>
      </c>
      <c r="C42" s="282" t="s">
        <v>574</v>
      </c>
      <c r="D42" s="282" t="s">
        <v>575</v>
      </c>
      <c r="E42" s="282" t="s">
        <v>329</v>
      </c>
      <c r="F42" s="283" t="s">
        <v>485</v>
      </c>
      <c r="G42" s="284">
        <v>10000</v>
      </c>
      <c r="H42" s="284"/>
      <c r="I42" s="284"/>
    </row>
    <row r="43" spans="1:9" s="281" customFormat="1" ht="89.25" customHeight="1" hidden="1" outlineLevel="2">
      <c r="A43" s="277" t="s">
        <v>578</v>
      </c>
      <c r="B43" s="278" t="s">
        <v>579</v>
      </c>
      <c r="C43" s="279"/>
      <c r="D43" s="279"/>
      <c r="E43" s="279"/>
      <c r="F43" s="278"/>
      <c r="G43" s="280">
        <v>446537.5</v>
      </c>
      <c r="H43" s="280">
        <v>393724.3</v>
      </c>
      <c r="I43" s="280">
        <v>421457.5</v>
      </c>
    </row>
    <row r="44" spans="1:9" ht="76.5" customHeight="1" hidden="1" outlineLevel="3">
      <c r="A44" s="282" t="s">
        <v>578</v>
      </c>
      <c r="B44" s="283" t="s">
        <v>579</v>
      </c>
      <c r="C44" s="282" t="s">
        <v>107</v>
      </c>
      <c r="D44" s="282" t="s">
        <v>415</v>
      </c>
      <c r="E44" s="282" t="s">
        <v>340</v>
      </c>
      <c r="F44" s="283" t="s">
        <v>485</v>
      </c>
      <c r="G44" s="284">
        <v>3178</v>
      </c>
      <c r="H44" s="284"/>
      <c r="I44" s="284"/>
    </row>
    <row r="45" spans="1:9" ht="25.5" customHeight="1" hidden="1" outlineLevel="3">
      <c r="A45" s="282" t="s">
        <v>580</v>
      </c>
      <c r="B45" s="283" t="s">
        <v>581</v>
      </c>
      <c r="C45" s="282" t="s">
        <v>54</v>
      </c>
      <c r="D45" s="282" t="s">
        <v>328</v>
      </c>
      <c r="E45" s="282" t="s">
        <v>329</v>
      </c>
      <c r="F45" s="283" t="s">
        <v>485</v>
      </c>
      <c r="G45" s="284">
        <v>212404.3</v>
      </c>
      <c r="H45" s="284">
        <v>384789.9</v>
      </c>
      <c r="I45" s="284">
        <v>412523</v>
      </c>
    </row>
    <row r="46" spans="1:9" ht="25.5" customHeight="1" hidden="1" outlineLevel="3">
      <c r="A46" s="282" t="s">
        <v>580</v>
      </c>
      <c r="B46" s="283" t="s">
        <v>581</v>
      </c>
      <c r="C46" s="282" t="s">
        <v>54</v>
      </c>
      <c r="D46" s="282" t="s">
        <v>328</v>
      </c>
      <c r="E46" s="282" t="s">
        <v>335</v>
      </c>
      <c r="F46" s="283" t="s">
        <v>485</v>
      </c>
      <c r="G46" s="284">
        <v>1900</v>
      </c>
      <c r="H46" s="284"/>
      <c r="I46" s="284"/>
    </row>
    <row r="47" spans="1:9" ht="25.5" customHeight="1" hidden="1" outlineLevel="3">
      <c r="A47" s="282" t="s">
        <v>580</v>
      </c>
      <c r="B47" s="283" t="s">
        <v>581</v>
      </c>
      <c r="C47" s="282" t="s">
        <v>54</v>
      </c>
      <c r="D47" s="282" t="s">
        <v>172</v>
      </c>
      <c r="E47" s="282" t="s">
        <v>329</v>
      </c>
      <c r="F47" s="283" t="s">
        <v>485</v>
      </c>
      <c r="G47" s="284">
        <v>9326.6</v>
      </c>
      <c r="H47" s="284"/>
      <c r="I47" s="284"/>
    </row>
    <row r="48" spans="1:9" ht="25.5" customHeight="1" hidden="1" outlineLevel="3">
      <c r="A48" s="282" t="s">
        <v>580</v>
      </c>
      <c r="B48" s="283" t="s">
        <v>581</v>
      </c>
      <c r="C48" s="282" t="s">
        <v>48</v>
      </c>
      <c r="D48" s="282" t="s">
        <v>368</v>
      </c>
      <c r="E48" s="282" t="s">
        <v>329</v>
      </c>
      <c r="F48" s="283" t="s">
        <v>485</v>
      </c>
      <c r="G48" s="284">
        <v>21293.5</v>
      </c>
      <c r="H48" s="284"/>
      <c r="I48" s="284"/>
    </row>
    <row r="49" spans="1:9" ht="25.5" customHeight="1" hidden="1" outlineLevel="3">
      <c r="A49" s="282" t="s">
        <v>580</v>
      </c>
      <c r="B49" s="283" t="s">
        <v>581</v>
      </c>
      <c r="C49" s="282" t="s">
        <v>48</v>
      </c>
      <c r="D49" s="282" t="s">
        <v>368</v>
      </c>
      <c r="E49" s="282" t="s">
        <v>335</v>
      </c>
      <c r="F49" s="283" t="s">
        <v>485</v>
      </c>
      <c r="G49" s="284">
        <v>3500</v>
      </c>
      <c r="H49" s="284"/>
      <c r="I49" s="284"/>
    </row>
    <row r="50" spans="1:9" ht="25.5" customHeight="1" hidden="1" outlineLevel="3">
      <c r="A50" s="282" t="s">
        <v>580</v>
      </c>
      <c r="B50" s="283" t="s">
        <v>581</v>
      </c>
      <c r="C50" s="282" t="s">
        <v>563</v>
      </c>
      <c r="D50" s="282" t="s">
        <v>564</v>
      </c>
      <c r="E50" s="282" t="s">
        <v>329</v>
      </c>
      <c r="F50" s="283" t="s">
        <v>485</v>
      </c>
      <c r="G50" s="284">
        <v>3000</v>
      </c>
      <c r="H50" s="284"/>
      <c r="I50" s="284"/>
    </row>
    <row r="51" spans="1:9" ht="25.5" customHeight="1" hidden="1" outlineLevel="3">
      <c r="A51" s="282" t="s">
        <v>580</v>
      </c>
      <c r="B51" s="283" t="s">
        <v>581</v>
      </c>
      <c r="C51" s="282" t="s">
        <v>137</v>
      </c>
      <c r="D51" s="282" t="s">
        <v>437</v>
      </c>
      <c r="E51" s="282" t="s">
        <v>329</v>
      </c>
      <c r="F51" s="283" t="s">
        <v>485</v>
      </c>
      <c r="G51" s="284">
        <v>3314.7</v>
      </c>
      <c r="H51" s="284"/>
      <c r="I51" s="284"/>
    </row>
    <row r="52" spans="1:9" ht="25.5" customHeight="1" hidden="1" outlineLevel="3">
      <c r="A52" s="282" t="s">
        <v>580</v>
      </c>
      <c r="B52" s="283" t="s">
        <v>581</v>
      </c>
      <c r="C52" s="282" t="s">
        <v>137</v>
      </c>
      <c r="D52" s="282" t="s">
        <v>582</v>
      </c>
      <c r="E52" s="282" t="s">
        <v>335</v>
      </c>
      <c r="F52" s="283" t="s">
        <v>485</v>
      </c>
      <c r="G52" s="284">
        <v>19243.1</v>
      </c>
      <c r="H52" s="284"/>
      <c r="I52" s="284"/>
    </row>
    <row r="53" spans="1:9" ht="25.5" customHeight="1" hidden="1" outlineLevel="3">
      <c r="A53" s="282" t="s">
        <v>580</v>
      </c>
      <c r="B53" s="283" t="s">
        <v>581</v>
      </c>
      <c r="C53" s="282" t="s">
        <v>574</v>
      </c>
      <c r="D53" s="282" t="s">
        <v>575</v>
      </c>
      <c r="E53" s="282" t="s">
        <v>329</v>
      </c>
      <c r="F53" s="283" t="s">
        <v>485</v>
      </c>
      <c r="G53" s="284">
        <v>6103.8</v>
      </c>
      <c r="H53" s="284"/>
      <c r="I53" s="284"/>
    </row>
    <row r="54" spans="1:9" ht="25.5" customHeight="1" hidden="1" outlineLevel="3">
      <c r="A54" s="282" t="s">
        <v>580</v>
      </c>
      <c r="B54" s="283" t="s">
        <v>581</v>
      </c>
      <c r="C54" s="282" t="s">
        <v>107</v>
      </c>
      <c r="D54" s="282" t="s">
        <v>415</v>
      </c>
      <c r="E54" s="282" t="s">
        <v>329</v>
      </c>
      <c r="F54" s="283" t="s">
        <v>485</v>
      </c>
      <c r="G54" s="284">
        <v>16791.3</v>
      </c>
      <c r="H54" s="284"/>
      <c r="I54" s="284"/>
    </row>
    <row r="55" spans="1:9" ht="25.5" customHeight="1" hidden="1" outlineLevel="3">
      <c r="A55" s="282" t="s">
        <v>580</v>
      </c>
      <c r="B55" s="283" t="s">
        <v>581</v>
      </c>
      <c r="C55" s="282" t="s">
        <v>107</v>
      </c>
      <c r="D55" s="282" t="s">
        <v>187</v>
      </c>
      <c r="E55" s="282" t="s">
        <v>329</v>
      </c>
      <c r="F55" s="283" t="s">
        <v>485</v>
      </c>
      <c r="G55" s="284">
        <v>1100.6</v>
      </c>
      <c r="H55" s="284"/>
      <c r="I55" s="284"/>
    </row>
    <row r="56" spans="1:9" ht="63.75" customHeight="1" hidden="1" outlineLevel="3">
      <c r="A56" s="282" t="s">
        <v>583</v>
      </c>
      <c r="B56" s="283" t="s">
        <v>584</v>
      </c>
      <c r="C56" s="282" t="s">
        <v>107</v>
      </c>
      <c r="D56" s="282" t="s">
        <v>585</v>
      </c>
      <c r="E56" s="282" t="s">
        <v>329</v>
      </c>
      <c r="F56" s="283" t="s">
        <v>485</v>
      </c>
      <c r="G56" s="284">
        <v>6784.5</v>
      </c>
      <c r="H56" s="284">
        <v>8934.5</v>
      </c>
      <c r="I56" s="284">
        <v>8934.5</v>
      </c>
    </row>
    <row r="57" spans="1:9" ht="63.75" customHeight="1" hidden="1" outlineLevel="3">
      <c r="A57" s="282" t="s">
        <v>583</v>
      </c>
      <c r="B57" s="283" t="s">
        <v>584</v>
      </c>
      <c r="C57" s="282" t="s">
        <v>107</v>
      </c>
      <c r="D57" s="282" t="s">
        <v>585</v>
      </c>
      <c r="E57" s="282" t="s">
        <v>335</v>
      </c>
      <c r="F57" s="283" t="s">
        <v>485</v>
      </c>
      <c r="G57" s="284">
        <v>2150</v>
      </c>
      <c r="H57" s="284"/>
      <c r="I57" s="284"/>
    </row>
    <row r="58" spans="1:9" ht="127.5" customHeight="1" hidden="1" outlineLevel="3">
      <c r="A58" s="282" t="s">
        <v>586</v>
      </c>
      <c r="B58" s="286" t="s">
        <v>587</v>
      </c>
      <c r="C58" s="282" t="s">
        <v>107</v>
      </c>
      <c r="D58" s="282" t="s">
        <v>588</v>
      </c>
      <c r="E58" s="282" t="s">
        <v>329</v>
      </c>
      <c r="F58" s="283" t="s">
        <v>485</v>
      </c>
      <c r="G58" s="284">
        <v>110141.8</v>
      </c>
      <c r="H58" s="284"/>
      <c r="I58" s="284"/>
    </row>
    <row r="59" spans="1:9" ht="25.5" customHeight="1" hidden="1" outlineLevel="3">
      <c r="A59" s="282" t="s">
        <v>589</v>
      </c>
      <c r="B59" s="283" t="s">
        <v>590</v>
      </c>
      <c r="C59" s="282" t="s">
        <v>54</v>
      </c>
      <c r="D59" s="282" t="s">
        <v>328</v>
      </c>
      <c r="E59" s="282" t="s">
        <v>329</v>
      </c>
      <c r="F59" s="283" t="s">
        <v>485</v>
      </c>
      <c r="G59" s="284">
        <v>804.1</v>
      </c>
      <c r="H59" s="284"/>
      <c r="I59" s="284"/>
    </row>
    <row r="60" spans="1:9" ht="25.5" customHeight="1" hidden="1" outlineLevel="3">
      <c r="A60" s="282" t="s">
        <v>589</v>
      </c>
      <c r="B60" s="283" t="s">
        <v>590</v>
      </c>
      <c r="C60" s="282" t="s">
        <v>54</v>
      </c>
      <c r="D60" s="282" t="s">
        <v>172</v>
      </c>
      <c r="E60" s="282" t="s">
        <v>329</v>
      </c>
      <c r="F60" s="283" t="s">
        <v>485</v>
      </c>
      <c r="G60" s="284">
        <v>3017.9</v>
      </c>
      <c r="H60" s="284"/>
      <c r="I60" s="284"/>
    </row>
    <row r="61" spans="1:9" ht="25.5" customHeight="1" hidden="1" outlineLevel="3">
      <c r="A61" s="282" t="s">
        <v>589</v>
      </c>
      <c r="B61" s="283" t="s">
        <v>590</v>
      </c>
      <c r="C61" s="282" t="s">
        <v>48</v>
      </c>
      <c r="D61" s="282" t="s">
        <v>368</v>
      </c>
      <c r="E61" s="282" t="s">
        <v>329</v>
      </c>
      <c r="F61" s="283" t="s">
        <v>485</v>
      </c>
      <c r="G61" s="284">
        <v>9000</v>
      </c>
      <c r="H61" s="284"/>
      <c r="I61" s="284"/>
    </row>
    <row r="62" spans="1:9" ht="51" customHeight="1" hidden="1" outlineLevel="3">
      <c r="A62" s="282" t="s">
        <v>591</v>
      </c>
      <c r="B62" s="283" t="s">
        <v>592</v>
      </c>
      <c r="C62" s="282" t="s">
        <v>54</v>
      </c>
      <c r="D62" s="282" t="s">
        <v>328</v>
      </c>
      <c r="E62" s="282" t="s">
        <v>329</v>
      </c>
      <c r="F62" s="283" t="s">
        <v>485</v>
      </c>
      <c r="G62" s="284">
        <v>11856.1</v>
      </c>
      <c r="H62" s="284"/>
      <c r="I62" s="284"/>
    </row>
    <row r="63" spans="1:9" ht="51" customHeight="1" hidden="1" outlineLevel="3">
      <c r="A63" s="282" t="s">
        <v>591</v>
      </c>
      <c r="B63" s="283" t="s">
        <v>592</v>
      </c>
      <c r="C63" s="282" t="s">
        <v>574</v>
      </c>
      <c r="D63" s="282" t="s">
        <v>575</v>
      </c>
      <c r="E63" s="282" t="s">
        <v>329</v>
      </c>
      <c r="F63" s="283" t="s">
        <v>485</v>
      </c>
      <c r="G63" s="284">
        <v>887.3</v>
      </c>
      <c r="H63" s="284"/>
      <c r="I63" s="284"/>
    </row>
    <row r="64" spans="1:9" ht="51" customHeight="1" hidden="1" outlineLevel="3">
      <c r="A64" s="282" t="s">
        <v>591</v>
      </c>
      <c r="B64" s="283" t="s">
        <v>592</v>
      </c>
      <c r="C64" s="282" t="s">
        <v>107</v>
      </c>
      <c r="D64" s="282" t="s">
        <v>415</v>
      </c>
      <c r="E64" s="282" t="s">
        <v>329</v>
      </c>
      <c r="F64" s="283" t="s">
        <v>485</v>
      </c>
      <c r="G64" s="284">
        <v>40</v>
      </c>
      <c r="H64" s="284"/>
      <c r="I64" s="284"/>
    </row>
    <row r="65" spans="1:9" ht="51" customHeight="1" hidden="1" outlineLevel="3">
      <c r="A65" s="282" t="s">
        <v>591</v>
      </c>
      <c r="B65" s="283" t="s">
        <v>592</v>
      </c>
      <c r="C65" s="282" t="s">
        <v>107</v>
      </c>
      <c r="D65" s="282" t="s">
        <v>187</v>
      </c>
      <c r="E65" s="282" t="s">
        <v>329</v>
      </c>
      <c r="F65" s="283" t="s">
        <v>485</v>
      </c>
      <c r="G65" s="284">
        <v>699.8</v>
      </c>
      <c r="H65" s="284"/>
      <c r="I65" s="284"/>
    </row>
    <row r="66" spans="1:9" s="281" customFormat="1" ht="114.75" customHeight="1" hidden="1" outlineLevel="2">
      <c r="A66" s="277" t="s">
        <v>593</v>
      </c>
      <c r="B66" s="285" t="s">
        <v>594</v>
      </c>
      <c r="C66" s="279"/>
      <c r="D66" s="279"/>
      <c r="E66" s="279"/>
      <c r="F66" s="278"/>
      <c r="G66" s="280">
        <v>714158.7</v>
      </c>
      <c r="H66" s="280">
        <v>498536.2</v>
      </c>
      <c r="I66" s="280">
        <v>528657.9</v>
      </c>
    </row>
    <row r="67" spans="1:9" ht="89.25" customHeight="1" hidden="1" outlineLevel="3">
      <c r="A67" s="282" t="s">
        <v>593</v>
      </c>
      <c r="B67" s="286" t="s">
        <v>594</v>
      </c>
      <c r="C67" s="282" t="s">
        <v>54</v>
      </c>
      <c r="D67" s="282" t="s">
        <v>339</v>
      </c>
      <c r="E67" s="282" t="s">
        <v>340</v>
      </c>
      <c r="F67" s="283" t="s">
        <v>485</v>
      </c>
      <c r="G67" s="284">
        <v>20638</v>
      </c>
      <c r="H67" s="284">
        <v>20638</v>
      </c>
      <c r="I67" s="284">
        <v>20638</v>
      </c>
    </row>
    <row r="68" spans="1:9" ht="89.25" customHeight="1" hidden="1" outlineLevel="3">
      <c r="A68" s="282" t="s">
        <v>593</v>
      </c>
      <c r="B68" s="286" t="s">
        <v>594</v>
      </c>
      <c r="C68" s="282" t="s">
        <v>107</v>
      </c>
      <c r="D68" s="282" t="s">
        <v>588</v>
      </c>
      <c r="E68" s="282" t="s">
        <v>340</v>
      </c>
      <c r="F68" s="283" t="s">
        <v>485</v>
      </c>
      <c r="G68" s="284">
        <v>333015.1</v>
      </c>
      <c r="H68" s="284"/>
      <c r="I68" s="284"/>
    </row>
    <row r="69" spans="1:9" ht="89.25" customHeight="1" hidden="1" outlineLevel="3">
      <c r="A69" s="282" t="s">
        <v>593</v>
      </c>
      <c r="B69" s="286" t="s">
        <v>594</v>
      </c>
      <c r="C69" s="282" t="s">
        <v>107</v>
      </c>
      <c r="D69" s="282" t="s">
        <v>415</v>
      </c>
      <c r="E69" s="282" t="s">
        <v>340</v>
      </c>
      <c r="F69" s="283" t="s">
        <v>485</v>
      </c>
      <c r="G69" s="284">
        <v>173.3</v>
      </c>
      <c r="H69" s="284"/>
      <c r="I69" s="284"/>
    </row>
    <row r="70" spans="1:9" ht="25.5" customHeight="1" hidden="1" outlineLevel="3">
      <c r="A70" s="282" t="s">
        <v>595</v>
      </c>
      <c r="B70" s="283" t="s">
        <v>596</v>
      </c>
      <c r="C70" s="282" t="s">
        <v>54</v>
      </c>
      <c r="D70" s="282" t="s">
        <v>328</v>
      </c>
      <c r="E70" s="282" t="s">
        <v>329</v>
      </c>
      <c r="F70" s="283" t="s">
        <v>485</v>
      </c>
      <c r="G70" s="284">
        <v>301349.7</v>
      </c>
      <c r="H70" s="284">
        <v>477898.2</v>
      </c>
      <c r="I70" s="284">
        <v>508019.9</v>
      </c>
    </row>
    <row r="71" spans="1:9" ht="25.5" customHeight="1" hidden="1" outlineLevel="3">
      <c r="A71" s="282" t="s">
        <v>595</v>
      </c>
      <c r="B71" s="283" t="s">
        <v>596</v>
      </c>
      <c r="C71" s="282" t="s">
        <v>54</v>
      </c>
      <c r="D71" s="282" t="s">
        <v>172</v>
      </c>
      <c r="E71" s="282" t="s">
        <v>329</v>
      </c>
      <c r="F71" s="283" t="s">
        <v>485</v>
      </c>
      <c r="G71" s="284">
        <v>13963.9</v>
      </c>
      <c r="H71" s="284"/>
      <c r="I71" s="284"/>
    </row>
    <row r="72" spans="1:9" ht="25.5" customHeight="1" hidden="1" outlineLevel="3">
      <c r="A72" s="282" t="s">
        <v>595</v>
      </c>
      <c r="B72" s="283" t="s">
        <v>596</v>
      </c>
      <c r="C72" s="282" t="s">
        <v>48</v>
      </c>
      <c r="D72" s="282" t="s">
        <v>368</v>
      </c>
      <c r="E72" s="282" t="s">
        <v>329</v>
      </c>
      <c r="F72" s="283" t="s">
        <v>485</v>
      </c>
      <c r="G72" s="284">
        <v>611.6</v>
      </c>
      <c r="H72" s="284"/>
      <c r="I72" s="284"/>
    </row>
    <row r="73" spans="1:9" ht="25.5" customHeight="1" hidden="1" outlineLevel="3">
      <c r="A73" s="282" t="s">
        <v>595</v>
      </c>
      <c r="B73" s="283" t="s">
        <v>596</v>
      </c>
      <c r="C73" s="282" t="s">
        <v>137</v>
      </c>
      <c r="D73" s="282" t="s">
        <v>437</v>
      </c>
      <c r="E73" s="282" t="s">
        <v>329</v>
      </c>
      <c r="F73" s="283" t="s">
        <v>485</v>
      </c>
      <c r="G73" s="284">
        <v>1200</v>
      </c>
      <c r="H73" s="284"/>
      <c r="I73" s="284"/>
    </row>
    <row r="74" spans="1:9" ht="25.5" customHeight="1" hidden="1" outlineLevel="3">
      <c r="A74" s="282" t="s">
        <v>595</v>
      </c>
      <c r="B74" s="283" t="s">
        <v>596</v>
      </c>
      <c r="C74" s="282" t="s">
        <v>137</v>
      </c>
      <c r="D74" s="282" t="s">
        <v>334</v>
      </c>
      <c r="E74" s="282" t="s">
        <v>335</v>
      </c>
      <c r="F74" s="283" t="s">
        <v>485</v>
      </c>
      <c r="G74" s="284">
        <v>203.7</v>
      </c>
      <c r="H74" s="284"/>
      <c r="I74" s="284"/>
    </row>
    <row r="75" spans="1:9" ht="25.5" customHeight="1" hidden="1" outlineLevel="3">
      <c r="A75" s="282" t="s">
        <v>595</v>
      </c>
      <c r="B75" s="283" t="s">
        <v>596</v>
      </c>
      <c r="C75" s="282" t="s">
        <v>107</v>
      </c>
      <c r="D75" s="282" t="s">
        <v>415</v>
      </c>
      <c r="E75" s="282" t="s">
        <v>329</v>
      </c>
      <c r="F75" s="283" t="s">
        <v>485</v>
      </c>
      <c r="G75" s="284">
        <v>25283.8</v>
      </c>
      <c r="H75" s="284"/>
      <c r="I75" s="284"/>
    </row>
    <row r="76" spans="1:9" ht="25.5" customHeight="1" hidden="1" outlineLevel="3">
      <c r="A76" s="282" t="s">
        <v>597</v>
      </c>
      <c r="B76" s="283" t="s">
        <v>590</v>
      </c>
      <c r="C76" s="282" t="s">
        <v>54</v>
      </c>
      <c r="D76" s="282" t="s">
        <v>328</v>
      </c>
      <c r="E76" s="282" t="s">
        <v>329</v>
      </c>
      <c r="F76" s="283" t="s">
        <v>485</v>
      </c>
      <c r="G76" s="284">
        <v>6419.8</v>
      </c>
      <c r="H76" s="284"/>
      <c r="I76" s="284"/>
    </row>
    <row r="77" spans="1:9" ht="38.25" customHeight="1" hidden="1" outlineLevel="3">
      <c r="A77" s="282" t="s">
        <v>598</v>
      </c>
      <c r="B77" s="283" t="s">
        <v>599</v>
      </c>
      <c r="C77" s="282" t="s">
        <v>54</v>
      </c>
      <c r="D77" s="282" t="s">
        <v>328</v>
      </c>
      <c r="E77" s="282" t="s">
        <v>329</v>
      </c>
      <c r="F77" s="283" t="s">
        <v>485</v>
      </c>
      <c r="G77" s="284">
        <v>9599.8</v>
      </c>
      <c r="H77" s="284"/>
      <c r="I77" s="284"/>
    </row>
    <row r="78" spans="1:9" ht="38.25" customHeight="1" hidden="1" outlineLevel="3">
      <c r="A78" s="282" t="s">
        <v>598</v>
      </c>
      <c r="B78" s="283" t="s">
        <v>599</v>
      </c>
      <c r="C78" s="282" t="s">
        <v>137</v>
      </c>
      <c r="D78" s="282" t="s">
        <v>334</v>
      </c>
      <c r="E78" s="282" t="s">
        <v>335</v>
      </c>
      <c r="F78" s="283" t="s">
        <v>485</v>
      </c>
      <c r="G78" s="284">
        <v>700</v>
      </c>
      <c r="H78" s="284"/>
      <c r="I78" s="284"/>
    </row>
    <row r="79" spans="1:9" ht="38.25" customHeight="1" hidden="1" outlineLevel="3">
      <c r="A79" s="282" t="s">
        <v>600</v>
      </c>
      <c r="B79" s="283" t="s">
        <v>601</v>
      </c>
      <c r="C79" s="282" t="s">
        <v>54</v>
      </c>
      <c r="D79" s="282" t="s">
        <v>328</v>
      </c>
      <c r="E79" s="282" t="s">
        <v>329</v>
      </c>
      <c r="F79" s="283" t="s">
        <v>485</v>
      </c>
      <c r="G79" s="284">
        <v>1000</v>
      </c>
      <c r="H79" s="284"/>
      <c r="I79" s="284"/>
    </row>
    <row r="80" spans="1:9" s="281" customFormat="1" ht="153" customHeight="1" hidden="1" outlineLevel="2">
      <c r="A80" s="277" t="s">
        <v>602</v>
      </c>
      <c r="B80" s="285" t="s">
        <v>603</v>
      </c>
      <c r="C80" s="279"/>
      <c r="D80" s="279"/>
      <c r="E80" s="279"/>
      <c r="F80" s="278"/>
      <c r="G80" s="280">
        <v>359564</v>
      </c>
      <c r="H80" s="280">
        <v>223664</v>
      </c>
      <c r="I80" s="280">
        <v>223664</v>
      </c>
    </row>
    <row r="81" spans="1:9" ht="127.5" customHeight="1" hidden="1" outlineLevel="3">
      <c r="A81" s="282" t="s">
        <v>602</v>
      </c>
      <c r="B81" s="286" t="s">
        <v>603</v>
      </c>
      <c r="C81" s="282" t="s">
        <v>242</v>
      </c>
      <c r="D81" s="282" t="s">
        <v>604</v>
      </c>
      <c r="E81" s="282" t="s">
        <v>605</v>
      </c>
      <c r="F81" s="283" t="s">
        <v>485</v>
      </c>
      <c r="G81" s="284">
        <v>359564</v>
      </c>
      <c r="H81" s="284">
        <v>223664</v>
      </c>
      <c r="I81" s="284">
        <v>223664</v>
      </c>
    </row>
    <row r="82" spans="1:9" s="281" customFormat="1" ht="127.5" customHeight="1" hidden="1" outlineLevel="2">
      <c r="A82" s="277" t="s">
        <v>606</v>
      </c>
      <c r="B82" s="285" t="s">
        <v>607</v>
      </c>
      <c r="C82" s="279"/>
      <c r="D82" s="279"/>
      <c r="E82" s="279"/>
      <c r="F82" s="278"/>
      <c r="G82" s="280">
        <v>432490.8</v>
      </c>
      <c r="H82" s="280"/>
      <c r="I82" s="280"/>
    </row>
    <row r="83" spans="1:9" ht="114.75" customHeight="1" hidden="1" outlineLevel="3">
      <c r="A83" s="282" t="s">
        <v>606</v>
      </c>
      <c r="B83" s="286" t="s">
        <v>607</v>
      </c>
      <c r="C83" s="282" t="s">
        <v>242</v>
      </c>
      <c r="D83" s="282" t="s">
        <v>608</v>
      </c>
      <c r="E83" s="282" t="s">
        <v>605</v>
      </c>
      <c r="F83" s="283" t="s">
        <v>486</v>
      </c>
      <c r="G83" s="284">
        <v>284877.9</v>
      </c>
      <c r="H83" s="284"/>
      <c r="I83" s="284"/>
    </row>
    <row r="84" spans="1:9" ht="114.75" customHeight="1" hidden="1" outlineLevel="3">
      <c r="A84" s="282" t="s">
        <v>606</v>
      </c>
      <c r="B84" s="286" t="s">
        <v>607</v>
      </c>
      <c r="C84" s="282" t="s">
        <v>242</v>
      </c>
      <c r="D84" s="282" t="s">
        <v>609</v>
      </c>
      <c r="E84" s="282" t="s">
        <v>605</v>
      </c>
      <c r="F84" s="283" t="s">
        <v>486</v>
      </c>
      <c r="G84" s="284">
        <v>147612.9</v>
      </c>
      <c r="H84" s="284"/>
      <c r="I84" s="284"/>
    </row>
    <row r="85" spans="1:9" s="281" customFormat="1" ht="25.5" customHeight="1" hidden="1" outlineLevel="2">
      <c r="A85" s="277" t="s">
        <v>610</v>
      </c>
      <c r="B85" s="278" t="s">
        <v>611</v>
      </c>
      <c r="C85" s="279"/>
      <c r="D85" s="279"/>
      <c r="E85" s="279"/>
      <c r="F85" s="278"/>
      <c r="G85" s="280">
        <v>33789.8</v>
      </c>
      <c r="H85" s="280">
        <v>33623.3</v>
      </c>
      <c r="I85" s="280">
        <v>33623.3</v>
      </c>
    </row>
    <row r="86" spans="1:9" ht="25.5" customHeight="1" hidden="1" outlineLevel="3">
      <c r="A86" s="282" t="s">
        <v>610</v>
      </c>
      <c r="B86" s="283" t="s">
        <v>611</v>
      </c>
      <c r="C86" s="282" t="s">
        <v>107</v>
      </c>
      <c r="D86" s="282" t="s">
        <v>108</v>
      </c>
      <c r="E86" s="282" t="s">
        <v>340</v>
      </c>
      <c r="F86" s="283" t="s">
        <v>485</v>
      </c>
      <c r="G86" s="284">
        <v>1067</v>
      </c>
      <c r="H86" s="284">
        <v>900.6</v>
      </c>
      <c r="I86" s="284">
        <v>900.6</v>
      </c>
    </row>
    <row r="87" spans="1:9" ht="38.25" customHeight="1" hidden="1" outlineLevel="3">
      <c r="A87" s="282" t="s">
        <v>612</v>
      </c>
      <c r="B87" s="283" t="s">
        <v>613</v>
      </c>
      <c r="C87" s="282" t="s">
        <v>107</v>
      </c>
      <c r="D87" s="282" t="s">
        <v>108</v>
      </c>
      <c r="E87" s="282" t="s">
        <v>340</v>
      </c>
      <c r="F87" s="283" t="s">
        <v>485</v>
      </c>
      <c r="G87" s="284">
        <v>32722.7</v>
      </c>
      <c r="H87" s="284">
        <v>32722.7</v>
      </c>
      <c r="I87" s="284">
        <v>32722.7</v>
      </c>
    </row>
    <row r="88" spans="1:9" s="281" customFormat="1" ht="38.25" customHeight="1" hidden="1" outlineLevel="2">
      <c r="A88" s="277" t="s">
        <v>614</v>
      </c>
      <c r="B88" s="278" t="s">
        <v>514</v>
      </c>
      <c r="C88" s="279"/>
      <c r="D88" s="279"/>
      <c r="E88" s="279"/>
      <c r="F88" s="278"/>
      <c r="G88" s="280">
        <v>19224.5</v>
      </c>
      <c r="H88" s="280"/>
      <c r="I88" s="280"/>
    </row>
    <row r="89" spans="1:9" ht="38.25" customHeight="1" hidden="1" outlineLevel="3">
      <c r="A89" s="282" t="s">
        <v>614</v>
      </c>
      <c r="B89" s="283" t="s">
        <v>514</v>
      </c>
      <c r="C89" s="282" t="s">
        <v>107</v>
      </c>
      <c r="D89" s="282" t="s">
        <v>111</v>
      </c>
      <c r="E89" s="282" t="s">
        <v>340</v>
      </c>
      <c r="F89" s="283" t="s">
        <v>486</v>
      </c>
      <c r="G89" s="284">
        <v>19224.5</v>
      </c>
      <c r="H89" s="284"/>
      <c r="I89" s="284"/>
    </row>
    <row r="90" spans="1:9" s="276" customFormat="1" ht="38.25" customHeight="1" hidden="1" outlineLevel="1">
      <c r="A90" s="272" t="s">
        <v>615</v>
      </c>
      <c r="B90" s="273" t="s">
        <v>616</v>
      </c>
      <c r="C90" s="274"/>
      <c r="D90" s="274"/>
      <c r="E90" s="274"/>
      <c r="F90" s="273"/>
      <c r="G90" s="275">
        <v>1915921.3</v>
      </c>
      <c r="H90" s="275">
        <v>1423657</v>
      </c>
      <c r="I90" s="275">
        <v>1451542.3</v>
      </c>
    </row>
    <row r="91" spans="1:9" s="281" customFormat="1" ht="38.25" customHeight="1" hidden="1" outlineLevel="2">
      <c r="A91" s="277" t="s">
        <v>617</v>
      </c>
      <c r="B91" s="278" t="s">
        <v>618</v>
      </c>
      <c r="C91" s="279"/>
      <c r="D91" s="279"/>
      <c r="E91" s="279"/>
      <c r="F91" s="278"/>
      <c r="G91" s="280">
        <v>302665</v>
      </c>
      <c r="H91" s="280">
        <v>249597</v>
      </c>
      <c r="I91" s="280">
        <v>257974</v>
      </c>
    </row>
    <row r="92" spans="1:9" ht="25.5" customHeight="1" hidden="1" outlineLevel="3">
      <c r="A92" s="282" t="s">
        <v>617</v>
      </c>
      <c r="B92" s="283" t="s">
        <v>618</v>
      </c>
      <c r="C92" s="282" t="s">
        <v>54</v>
      </c>
      <c r="D92" s="282" t="s">
        <v>619</v>
      </c>
      <c r="E92" s="282" t="s">
        <v>359</v>
      </c>
      <c r="F92" s="283" t="s">
        <v>485</v>
      </c>
      <c r="G92" s="284">
        <v>241370.7</v>
      </c>
      <c r="H92" s="284">
        <v>249597</v>
      </c>
      <c r="I92" s="284">
        <v>257974</v>
      </c>
    </row>
    <row r="93" spans="1:9" ht="38.25" customHeight="1" hidden="1" outlineLevel="3">
      <c r="A93" s="282" t="s">
        <v>620</v>
      </c>
      <c r="B93" s="283" t="s">
        <v>621</v>
      </c>
      <c r="C93" s="282" t="s">
        <v>54</v>
      </c>
      <c r="D93" s="282" t="s">
        <v>622</v>
      </c>
      <c r="E93" s="282" t="s">
        <v>329</v>
      </c>
      <c r="F93" s="283" t="s">
        <v>486</v>
      </c>
      <c r="G93" s="284">
        <v>61294.3</v>
      </c>
      <c r="H93" s="284"/>
      <c r="I93" s="284"/>
    </row>
    <row r="94" spans="1:9" s="281" customFormat="1" ht="89.25" customHeight="1" hidden="1" outlineLevel="2">
      <c r="A94" s="277" t="s">
        <v>623</v>
      </c>
      <c r="B94" s="278" t="s">
        <v>624</v>
      </c>
      <c r="C94" s="279"/>
      <c r="D94" s="279"/>
      <c r="E94" s="279"/>
      <c r="F94" s="278"/>
      <c r="G94" s="280">
        <v>1421198.6</v>
      </c>
      <c r="H94" s="280">
        <v>977745.5</v>
      </c>
      <c r="I94" s="280">
        <v>990826.6</v>
      </c>
    </row>
    <row r="95" spans="1:9" ht="89.25" customHeight="1" hidden="1" outlineLevel="3">
      <c r="A95" s="282" t="s">
        <v>623</v>
      </c>
      <c r="B95" s="283" t="s">
        <v>624</v>
      </c>
      <c r="C95" s="282" t="s">
        <v>54</v>
      </c>
      <c r="D95" s="282" t="s">
        <v>328</v>
      </c>
      <c r="E95" s="282" t="s">
        <v>359</v>
      </c>
      <c r="F95" s="283" t="s">
        <v>485</v>
      </c>
      <c r="G95" s="284">
        <v>747364.9</v>
      </c>
      <c r="H95" s="284">
        <v>723203.4</v>
      </c>
      <c r="I95" s="284">
        <v>733548.3</v>
      </c>
    </row>
    <row r="96" spans="1:9" ht="89.25" customHeight="1" hidden="1" outlineLevel="3">
      <c r="A96" s="282" t="s">
        <v>623</v>
      </c>
      <c r="B96" s="283" t="s">
        <v>624</v>
      </c>
      <c r="C96" s="282" t="s">
        <v>48</v>
      </c>
      <c r="D96" s="282" t="s">
        <v>328</v>
      </c>
      <c r="E96" s="282" t="s">
        <v>359</v>
      </c>
      <c r="F96" s="283" t="s">
        <v>485</v>
      </c>
      <c r="G96" s="284">
        <v>178166.4</v>
      </c>
      <c r="H96" s="284">
        <v>166239.4</v>
      </c>
      <c r="I96" s="284">
        <v>167132.8</v>
      </c>
    </row>
    <row r="97" spans="1:9" ht="89.25" customHeight="1" hidden="1" outlineLevel="3">
      <c r="A97" s="282" t="s">
        <v>623</v>
      </c>
      <c r="B97" s="283" t="s">
        <v>624</v>
      </c>
      <c r="C97" s="282" t="s">
        <v>48</v>
      </c>
      <c r="D97" s="282" t="s">
        <v>368</v>
      </c>
      <c r="E97" s="282" t="s">
        <v>359</v>
      </c>
      <c r="F97" s="283" t="s">
        <v>485</v>
      </c>
      <c r="G97" s="284">
        <v>417.1</v>
      </c>
      <c r="H97" s="284">
        <v>418.8</v>
      </c>
      <c r="I97" s="284">
        <v>420.6</v>
      </c>
    </row>
    <row r="98" spans="1:9" ht="89.25" customHeight="1" hidden="1" outlineLevel="3">
      <c r="A98" s="282" t="s">
        <v>623</v>
      </c>
      <c r="B98" s="283" t="s">
        <v>624</v>
      </c>
      <c r="C98" s="282" t="s">
        <v>382</v>
      </c>
      <c r="D98" s="282" t="s">
        <v>328</v>
      </c>
      <c r="E98" s="282" t="s">
        <v>359</v>
      </c>
      <c r="F98" s="283" t="s">
        <v>485</v>
      </c>
      <c r="G98" s="284">
        <v>26071</v>
      </c>
      <c r="H98" s="284">
        <v>27014.4</v>
      </c>
      <c r="I98" s="284">
        <v>27213.4</v>
      </c>
    </row>
    <row r="99" spans="1:9" ht="89.25" customHeight="1" hidden="1" outlineLevel="3">
      <c r="A99" s="282" t="s">
        <v>623</v>
      </c>
      <c r="B99" s="283" t="s">
        <v>624</v>
      </c>
      <c r="C99" s="282" t="s">
        <v>107</v>
      </c>
      <c r="D99" s="282" t="s">
        <v>415</v>
      </c>
      <c r="E99" s="282" t="s">
        <v>359</v>
      </c>
      <c r="F99" s="283" t="s">
        <v>485</v>
      </c>
      <c r="G99" s="284">
        <v>25188.5</v>
      </c>
      <c r="H99" s="284">
        <v>23035.3</v>
      </c>
      <c r="I99" s="284">
        <v>23339.4</v>
      </c>
    </row>
    <row r="100" spans="1:9" ht="51" customHeight="1" hidden="1" outlineLevel="3">
      <c r="A100" s="282" t="s">
        <v>625</v>
      </c>
      <c r="B100" s="283" t="s">
        <v>626</v>
      </c>
      <c r="C100" s="282" t="s">
        <v>54</v>
      </c>
      <c r="D100" s="282" t="s">
        <v>328</v>
      </c>
      <c r="E100" s="282" t="s">
        <v>329</v>
      </c>
      <c r="F100" s="283" t="s">
        <v>485</v>
      </c>
      <c r="G100" s="284"/>
      <c r="H100" s="284">
        <v>1607.3</v>
      </c>
      <c r="I100" s="284">
        <v>1607.3</v>
      </c>
    </row>
    <row r="101" spans="1:9" ht="51" customHeight="1" hidden="1" outlineLevel="3">
      <c r="A101" s="282" t="s">
        <v>625</v>
      </c>
      <c r="B101" s="283" t="s">
        <v>626</v>
      </c>
      <c r="C101" s="282" t="s">
        <v>107</v>
      </c>
      <c r="D101" s="282" t="s">
        <v>415</v>
      </c>
      <c r="E101" s="282" t="s">
        <v>329</v>
      </c>
      <c r="F101" s="283" t="s">
        <v>485</v>
      </c>
      <c r="G101" s="284">
        <v>383.5</v>
      </c>
      <c r="H101" s="284">
        <v>383.5</v>
      </c>
      <c r="I101" s="284">
        <v>383.5</v>
      </c>
    </row>
    <row r="102" spans="1:9" ht="63.75" customHeight="1" hidden="1" outlineLevel="3">
      <c r="A102" s="282" t="s">
        <v>627</v>
      </c>
      <c r="B102" s="283" t="s">
        <v>628</v>
      </c>
      <c r="C102" s="282" t="s">
        <v>54</v>
      </c>
      <c r="D102" s="282" t="s">
        <v>328</v>
      </c>
      <c r="E102" s="282" t="s">
        <v>329</v>
      </c>
      <c r="F102" s="283" t="s">
        <v>485</v>
      </c>
      <c r="G102" s="284">
        <v>14920.6</v>
      </c>
      <c r="H102" s="284">
        <v>15696.5</v>
      </c>
      <c r="I102" s="284">
        <v>16481.3</v>
      </c>
    </row>
    <row r="103" spans="1:9" ht="63.75" customHeight="1" hidden="1" outlineLevel="3">
      <c r="A103" s="282" t="s">
        <v>627</v>
      </c>
      <c r="B103" s="283" t="s">
        <v>628</v>
      </c>
      <c r="C103" s="282" t="s">
        <v>48</v>
      </c>
      <c r="D103" s="282" t="s">
        <v>328</v>
      </c>
      <c r="E103" s="282" t="s">
        <v>329</v>
      </c>
      <c r="F103" s="283" t="s">
        <v>485</v>
      </c>
      <c r="G103" s="284">
        <v>13656.4</v>
      </c>
      <c r="H103" s="284">
        <v>5620.8</v>
      </c>
      <c r="I103" s="284">
        <v>5901.9</v>
      </c>
    </row>
    <row r="104" spans="1:9" ht="63.75" customHeight="1" hidden="1" outlineLevel="3">
      <c r="A104" s="282" t="s">
        <v>627</v>
      </c>
      <c r="B104" s="283" t="s">
        <v>628</v>
      </c>
      <c r="C104" s="282" t="s">
        <v>48</v>
      </c>
      <c r="D104" s="282" t="s">
        <v>368</v>
      </c>
      <c r="E104" s="282" t="s">
        <v>329</v>
      </c>
      <c r="F104" s="283" t="s">
        <v>485</v>
      </c>
      <c r="G104" s="284">
        <v>8799.6</v>
      </c>
      <c r="H104" s="284"/>
      <c r="I104" s="284"/>
    </row>
    <row r="105" spans="1:9" ht="63.75" customHeight="1" hidden="1" outlineLevel="3">
      <c r="A105" s="282" t="s">
        <v>627</v>
      </c>
      <c r="B105" s="283" t="s">
        <v>628</v>
      </c>
      <c r="C105" s="282" t="s">
        <v>48</v>
      </c>
      <c r="D105" s="282" t="s">
        <v>368</v>
      </c>
      <c r="E105" s="282" t="s">
        <v>335</v>
      </c>
      <c r="F105" s="283" t="s">
        <v>485</v>
      </c>
      <c r="G105" s="284">
        <v>3666.2</v>
      </c>
      <c r="H105" s="284">
        <v>3856.9</v>
      </c>
      <c r="I105" s="284">
        <v>4049.7</v>
      </c>
    </row>
    <row r="106" spans="1:9" ht="63.75" customHeight="1" hidden="1" outlineLevel="3">
      <c r="A106" s="282" t="s">
        <v>627</v>
      </c>
      <c r="B106" s="283" t="s">
        <v>628</v>
      </c>
      <c r="C106" s="282" t="s">
        <v>107</v>
      </c>
      <c r="D106" s="282" t="s">
        <v>415</v>
      </c>
      <c r="E106" s="282" t="s">
        <v>329</v>
      </c>
      <c r="F106" s="283" t="s">
        <v>485</v>
      </c>
      <c r="G106" s="284">
        <v>1520.6</v>
      </c>
      <c r="H106" s="284">
        <v>1599</v>
      </c>
      <c r="I106" s="284">
        <v>1678.5</v>
      </c>
    </row>
    <row r="107" spans="1:9" ht="63.75" customHeight="1" hidden="1" outlineLevel="3">
      <c r="A107" s="282" t="s">
        <v>627</v>
      </c>
      <c r="B107" s="283" t="s">
        <v>628</v>
      </c>
      <c r="C107" s="282" t="s">
        <v>107</v>
      </c>
      <c r="D107" s="282" t="s">
        <v>108</v>
      </c>
      <c r="E107" s="282" t="s">
        <v>329</v>
      </c>
      <c r="F107" s="283" t="s">
        <v>485</v>
      </c>
      <c r="G107" s="284">
        <v>9020</v>
      </c>
      <c r="H107" s="284">
        <v>9020</v>
      </c>
      <c r="I107" s="284">
        <v>9020</v>
      </c>
    </row>
    <row r="108" spans="1:9" ht="63.75" customHeight="1" hidden="1" outlineLevel="3">
      <c r="A108" s="282" t="s">
        <v>627</v>
      </c>
      <c r="B108" s="283" t="s">
        <v>628</v>
      </c>
      <c r="C108" s="282" t="s">
        <v>107</v>
      </c>
      <c r="D108" s="282" t="s">
        <v>108</v>
      </c>
      <c r="E108" s="282" t="s">
        <v>335</v>
      </c>
      <c r="F108" s="283" t="s">
        <v>485</v>
      </c>
      <c r="G108" s="284">
        <v>50</v>
      </c>
      <c r="H108" s="284">
        <v>50</v>
      </c>
      <c r="I108" s="284">
        <v>50</v>
      </c>
    </row>
    <row r="109" spans="1:9" ht="63.75" customHeight="1" hidden="1" outlineLevel="3">
      <c r="A109" s="282" t="s">
        <v>629</v>
      </c>
      <c r="B109" s="283" t="s">
        <v>630</v>
      </c>
      <c r="C109" s="282" t="s">
        <v>107</v>
      </c>
      <c r="D109" s="282" t="s">
        <v>631</v>
      </c>
      <c r="E109" s="282" t="s">
        <v>329</v>
      </c>
      <c r="F109" s="283" t="s">
        <v>486</v>
      </c>
      <c r="G109" s="284">
        <v>6836.4</v>
      </c>
      <c r="H109" s="284"/>
      <c r="I109" s="284"/>
    </row>
    <row r="110" spans="1:9" ht="63.75" customHeight="1" hidden="1" outlineLevel="3">
      <c r="A110" s="282" t="s">
        <v>632</v>
      </c>
      <c r="B110" s="283" t="s">
        <v>633</v>
      </c>
      <c r="C110" s="282" t="s">
        <v>107</v>
      </c>
      <c r="D110" s="282" t="s">
        <v>631</v>
      </c>
      <c r="E110" s="282" t="s">
        <v>329</v>
      </c>
      <c r="F110" s="283" t="s">
        <v>486</v>
      </c>
      <c r="G110" s="284">
        <v>41812.3</v>
      </c>
      <c r="H110" s="284"/>
      <c r="I110" s="284"/>
    </row>
    <row r="111" spans="1:9" ht="89.25" customHeight="1" hidden="1" outlineLevel="3">
      <c r="A111" s="282" t="s">
        <v>634</v>
      </c>
      <c r="B111" s="283" t="s">
        <v>635</v>
      </c>
      <c r="C111" s="282" t="s">
        <v>54</v>
      </c>
      <c r="D111" s="282" t="s">
        <v>636</v>
      </c>
      <c r="E111" s="282" t="s">
        <v>329</v>
      </c>
      <c r="F111" s="283" t="s">
        <v>486</v>
      </c>
      <c r="G111" s="284">
        <v>491.1</v>
      </c>
      <c r="H111" s="284"/>
      <c r="I111" s="284"/>
    </row>
    <row r="112" spans="1:9" ht="140.25" customHeight="1" hidden="1" outlineLevel="3">
      <c r="A112" s="282" t="s">
        <v>637</v>
      </c>
      <c r="B112" s="286" t="s">
        <v>638</v>
      </c>
      <c r="C112" s="282" t="s">
        <v>54</v>
      </c>
      <c r="D112" s="282" t="s">
        <v>639</v>
      </c>
      <c r="E112" s="282" t="s">
        <v>329</v>
      </c>
      <c r="F112" s="283" t="s">
        <v>486</v>
      </c>
      <c r="G112" s="284">
        <v>2266.2</v>
      </c>
      <c r="H112" s="284"/>
      <c r="I112" s="284"/>
    </row>
    <row r="113" spans="1:9" ht="76.5" customHeight="1" hidden="1" outlineLevel="3">
      <c r="A113" s="282" t="s">
        <v>640</v>
      </c>
      <c r="B113" s="283" t="s">
        <v>641</v>
      </c>
      <c r="C113" s="282" t="s">
        <v>54</v>
      </c>
      <c r="D113" s="282" t="s">
        <v>642</v>
      </c>
      <c r="E113" s="282" t="s">
        <v>329</v>
      </c>
      <c r="F113" s="283" t="s">
        <v>486</v>
      </c>
      <c r="G113" s="284">
        <v>340567.9</v>
      </c>
      <c r="H113" s="284"/>
      <c r="I113" s="284"/>
    </row>
    <row r="114" spans="1:9" s="281" customFormat="1" ht="51" customHeight="1" hidden="1" outlineLevel="2">
      <c r="A114" s="277" t="s">
        <v>643</v>
      </c>
      <c r="B114" s="278" t="s">
        <v>644</v>
      </c>
      <c r="C114" s="279"/>
      <c r="D114" s="279"/>
      <c r="E114" s="279"/>
      <c r="F114" s="278"/>
      <c r="G114" s="280">
        <v>30241.3</v>
      </c>
      <c r="H114" s="280">
        <v>29058.6</v>
      </c>
      <c r="I114" s="280">
        <v>29698.5</v>
      </c>
    </row>
    <row r="115" spans="1:9" ht="38.25" customHeight="1" hidden="1" outlineLevel="3">
      <c r="A115" s="282" t="s">
        <v>643</v>
      </c>
      <c r="B115" s="283" t="s">
        <v>644</v>
      </c>
      <c r="C115" s="282" t="s">
        <v>137</v>
      </c>
      <c r="D115" s="282" t="s">
        <v>334</v>
      </c>
      <c r="E115" s="282" t="s">
        <v>350</v>
      </c>
      <c r="F115" s="283" t="s">
        <v>485</v>
      </c>
      <c r="G115" s="284">
        <v>30241.3</v>
      </c>
      <c r="H115" s="284">
        <v>29058.6</v>
      </c>
      <c r="I115" s="284">
        <v>29698.5</v>
      </c>
    </row>
    <row r="116" spans="1:9" s="281" customFormat="1" ht="63.75" customHeight="1" hidden="1" outlineLevel="2">
      <c r="A116" s="277" t="s">
        <v>645</v>
      </c>
      <c r="B116" s="278" t="s">
        <v>646</v>
      </c>
      <c r="C116" s="279"/>
      <c r="D116" s="279"/>
      <c r="E116" s="279"/>
      <c r="F116" s="278"/>
      <c r="G116" s="280">
        <v>126402</v>
      </c>
      <c r="H116" s="280">
        <v>131859.1</v>
      </c>
      <c r="I116" s="280">
        <v>137379.7</v>
      </c>
    </row>
    <row r="117" spans="1:9" ht="51" customHeight="1" hidden="1" outlineLevel="3">
      <c r="A117" s="282" t="s">
        <v>645</v>
      </c>
      <c r="B117" s="283" t="s">
        <v>646</v>
      </c>
      <c r="C117" s="282" t="s">
        <v>54</v>
      </c>
      <c r="D117" s="282" t="s">
        <v>328</v>
      </c>
      <c r="E117" s="282" t="s">
        <v>359</v>
      </c>
      <c r="F117" s="283" t="s">
        <v>485</v>
      </c>
      <c r="G117" s="284">
        <v>126402</v>
      </c>
      <c r="H117" s="284">
        <v>131859.1</v>
      </c>
      <c r="I117" s="284">
        <v>137379.7</v>
      </c>
    </row>
    <row r="118" spans="1:9" s="281" customFormat="1" ht="51" customHeight="1" hidden="1" outlineLevel="2">
      <c r="A118" s="277" t="s">
        <v>647</v>
      </c>
      <c r="B118" s="278" t="s">
        <v>648</v>
      </c>
      <c r="C118" s="279"/>
      <c r="D118" s="279"/>
      <c r="E118" s="279"/>
      <c r="F118" s="278"/>
      <c r="G118" s="280">
        <v>28478.3</v>
      </c>
      <c r="H118" s="280">
        <v>28460.8</v>
      </c>
      <c r="I118" s="280">
        <v>28727.3</v>
      </c>
    </row>
    <row r="119" spans="1:9" ht="51" customHeight="1" hidden="1" outlineLevel="3">
      <c r="A119" s="282" t="s">
        <v>647</v>
      </c>
      <c r="B119" s="283" t="s">
        <v>648</v>
      </c>
      <c r="C119" s="282" t="s">
        <v>107</v>
      </c>
      <c r="D119" s="282" t="s">
        <v>415</v>
      </c>
      <c r="E119" s="282" t="s">
        <v>649</v>
      </c>
      <c r="F119" s="283" t="s">
        <v>485</v>
      </c>
      <c r="G119" s="284">
        <v>10033.2</v>
      </c>
      <c r="H119" s="284">
        <v>9883.8</v>
      </c>
      <c r="I119" s="284">
        <v>9883.8</v>
      </c>
    </row>
    <row r="120" spans="1:9" ht="51" customHeight="1" hidden="1" outlineLevel="3">
      <c r="A120" s="282" t="s">
        <v>647</v>
      </c>
      <c r="B120" s="283" t="s">
        <v>648</v>
      </c>
      <c r="C120" s="282" t="s">
        <v>107</v>
      </c>
      <c r="D120" s="282" t="s">
        <v>415</v>
      </c>
      <c r="E120" s="282" t="s">
        <v>650</v>
      </c>
      <c r="F120" s="283" t="s">
        <v>485</v>
      </c>
      <c r="G120" s="284">
        <v>109.7</v>
      </c>
      <c r="H120" s="284">
        <v>109.7</v>
      </c>
      <c r="I120" s="284">
        <v>109.7</v>
      </c>
    </row>
    <row r="121" spans="1:9" ht="51" customHeight="1" hidden="1" outlineLevel="3">
      <c r="A121" s="282" t="s">
        <v>647</v>
      </c>
      <c r="B121" s="283" t="s">
        <v>648</v>
      </c>
      <c r="C121" s="282" t="s">
        <v>107</v>
      </c>
      <c r="D121" s="282" t="s">
        <v>415</v>
      </c>
      <c r="E121" s="282" t="s">
        <v>340</v>
      </c>
      <c r="F121" s="283" t="s">
        <v>485</v>
      </c>
      <c r="G121" s="284">
        <v>18335.4</v>
      </c>
      <c r="H121" s="284">
        <v>18467.3</v>
      </c>
      <c r="I121" s="284">
        <v>18733.8</v>
      </c>
    </row>
    <row r="122" spans="1:9" s="281" customFormat="1" ht="38.25" customHeight="1" hidden="1" outlineLevel="2">
      <c r="A122" s="277" t="s">
        <v>651</v>
      </c>
      <c r="B122" s="278" t="s">
        <v>652</v>
      </c>
      <c r="C122" s="279"/>
      <c r="D122" s="279"/>
      <c r="E122" s="279"/>
      <c r="F122" s="278"/>
      <c r="G122" s="280">
        <v>2900</v>
      </c>
      <c r="H122" s="280">
        <v>2900</v>
      </c>
      <c r="I122" s="280">
        <v>2900</v>
      </c>
    </row>
    <row r="123" spans="1:9" ht="89.25" customHeight="1" hidden="1" outlineLevel="3">
      <c r="A123" s="282" t="s">
        <v>653</v>
      </c>
      <c r="B123" s="286" t="s">
        <v>654</v>
      </c>
      <c r="C123" s="282" t="s">
        <v>54</v>
      </c>
      <c r="D123" s="282" t="s">
        <v>655</v>
      </c>
      <c r="E123" s="282" t="s">
        <v>329</v>
      </c>
      <c r="F123" s="283" t="s">
        <v>485</v>
      </c>
      <c r="G123" s="284">
        <v>2900</v>
      </c>
      <c r="H123" s="284">
        <v>2900</v>
      </c>
      <c r="I123" s="284">
        <v>2900</v>
      </c>
    </row>
    <row r="124" spans="1:9" s="281" customFormat="1" ht="63.75" customHeight="1" hidden="1" outlineLevel="2">
      <c r="A124" s="277" t="s">
        <v>656</v>
      </c>
      <c r="B124" s="278" t="s">
        <v>657</v>
      </c>
      <c r="C124" s="279"/>
      <c r="D124" s="279"/>
      <c r="E124" s="279"/>
      <c r="F124" s="278"/>
      <c r="G124" s="280">
        <v>4036.1</v>
      </c>
      <c r="H124" s="280">
        <v>4036.1</v>
      </c>
      <c r="I124" s="280">
        <v>4036.1</v>
      </c>
    </row>
    <row r="125" spans="1:9" ht="51" customHeight="1" hidden="1" outlineLevel="3">
      <c r="A125" s="282" t="s">
        <v>656</v>
      </c>
      <c r="B125" s="283" t="s">
        <v>657</v>
      </c>
      <c r="C125" s="282" t="s">
        <v>107</v>
      </c>
      <c r="D125" s="282" t="s">
        <v>108</v>
      </c>
      <c r="E125" s="282" t="s">
        <v>340</v>
      </c>
      <c r="F125" s="283" t="s">
        <v>485</v>
      </c>
      <c r="G125" s="284">
        <v>4036.1</v>
      </c>
      <c r="H125" s="284">
        <v>4036.1</v>
      </c>
      <c r="I125" s="284">
        <v>4036.1</v>
      </c>
    </row>
    <row r="126" spans="1:9" s="276" customFormat="1" ht="25.5" customHeight="1" hidden="1" outlineLevel="1">
      <c r="A126" s="272" t="s">
        <v>658</v>
      </c>
      <c r="B126" s="273" t="s">
        <v>659</v>
      </c>
      <c r="C126" s="274"/>
      <c r="D126" s="274"/>
      <c r="E126" s="274"/>
      <c r="F126" s="273"/>
      <c r="G126" s="275">
        <v>554721.7</v>
      </c>
      <c r="H126" s="275">
        <v>459940.7</v>
      </c>
      <c r="I126" s="275">
        <v>461828.2</v>
      </c>
    </row>
    <row r="127" spans="1:9" s="281" customFormat="1" ht="76.5" customHeight="1" hidden="1" outlineLevel="2">
      <c r="A127" s="277" t="s">
        <v>660</v>
      </c>
      <c r="B127" s="278" t="s">
        <v>661</v>
      </c>
      <c r="C127" s="279"/>
      <c r="D127" s="279"/>
      <c r="E127" s="279"/>
      <c r="F127" s="278"/>
      <c r="G127" s="280">
        <v>12950.6</v>
      </c>
      <c r="H127" s="280">
        <v>8823.7</v>
      </c>
      <c r="I127" s="280">
        <v>8919.1</v>
      </c>
    </row>
    <row r="128" spans="1:9" ht="63.75" customHeight="1" hidden="1" outlineLevel="4">
      <c r="A128" s="282" t="s">
        <v>660</v>
      </c>
      <c r="B128" s="283" t="s">
        <v>661</v>
      </c>
      <c r="C128" s="282" t="s">
        <v>48</v>
      </c>
      <c r="D128" s="282" t="s">
        <v>328</v>
      </c>
      <c r="E128" s="282" t="s">
        <v>359</v>
      </c>
      <c r="F128" s="283" t="s">
        <v>485</v>
      </c>
      <c r="G128" s="284">
        <v>7374.9</v>
      </c>
      <c r="H128" s="284">
        <v>7440</v>
      </c>
      <c r="I128" s="284">
        <v>7507.9</v>
      </c>
    </row>
    <row r="129" spans="1:9" ht="63.75" customHeight="1" hidden="1" outlineLevel="4">
      <c r="A129" s="282" t="s">
        <v>660</v>
      </c>
      <c r="B129" s="283" t="s">
        <v>661</v>
      </c>
      <c r="C129" s="282" t="s">
        <v>48</v>
      </c>
      <c r="D129" s="282" t="s">
        <v>172</v>
      </c>
      <c r="E129" s="282" t="s">
        <v>359</v>
      </c>
      <c r="F129" s="283" t="s">
        <v>485</v>
      </c>
      <c r="G129" s="284">
        <v>634.8</v>
      </c>
      <c r="H129" s="284">
        <v>634.9</v>
      </c>
      <c r="I129" s="284">
        <v>635.1</v>
      </c>
    </row>
    <row r="130" spans="1:9" ht="63.75" customHeight="1" hidden="1" outlineLevel="4">
      <c r="A130" s="282" t="s">
        <v>662</v>
      </c>
      <c r="B130" s="283" t="s">
        <v>663</v>
      </c>
      <c r="C130" s="282" t="s">
        <v>54</v>
      </c>
      <c r="D130" s="282" t="s">
        <v>172</v>
      </c>
      <c r="E130" s="282" t="s">
        <v>329</v>
      </c>
      <c r="F130" s="283" t="s">
        <v>485</v>
      </c>
      <c r="G130" s="284">
        <v>721.7</v>
      </c>
      <c r="H130" s="284">
        <v>748.8</v>
      </c>
      <c r="I130" s="284">
        <v>776.2</v>
      </c>
    </row>
    <row r="131" spans="1:9" ht="38.25" customHeight="1" hidden="1" outlineLevel="4">
      <c r="A131" s="282" t="s">
        <v>664</v>
      </c>
      <c r="B131" s="283" t="s">
        <v>665</v>
      </c>
      <c r="C131" s="282" t="s">
        <v>54</v>
      </c>
      <c r="D131" s="282" t="s">
        <v>666</v>
      </c>
      <c r="E131" s="282" t="s">
        <v>329</v>
      </c>
      <c r="F131" s="283" t="s">
        <v>486</v>
      </c>
      <c r="G131" s="284">
        <v>4219.3</v>
      </c>
      <c r="H131" s="284"/>
      <c r="I131" s="284"/>
    </row>
    <row r="132" spans="1:9" s="281" customFormat="1" ht="51" customHeight="1" hidden="1" outlineLevel="2">
      <c r="A132" s="277" t="s">
        <v>667</v>
      </c>
      <c r="B132" s="278" t="s">
        <v>668</v>
      </c>
      <c r="C132" s="279"/>
      <c r="D132" s="279"/>
      <c r="E132" s="279"/>
      <c r="F132" s="278"/>
      <c r="G132" s="280">
        <v>105.6</v>
      </c>
      <c r="H132" s="280">
        <v>111.1</v>
      </c>
      <c r="I132" s="280">
        <v>116.6</v>
      </c>
    </row>
    <row r="133" spans="1:9" ht="63.75" customHeight="1" hidden="1" outlineLevel="4">
      <c r="A133" s="282" t="s">
        <v>669</v>
      </c>
      <c r="B133" s="283" t="s">
        <v>663</v>
      </c>
      <c r="C133" s="282" t="s">
        <v>54</v>
      </c>
      <c r="D133" s="282" t="s">
        <v>172</v>
      </c>
      <c r="E133" s="282" t="s">
        <v>329</v>
      </c>
      <c r="F133" s="283" t="s">
        <v>485</v>
      </c>
      <c r="G133" s="284">
        <v>105.6</v>
      </c>
      <c r="H133" s="284">
        <v>111.1</v>
      </c>
      <c r="I133" s="284">
        <v>116.6</v>
      </c>
    </row>
    <row r="134" spans="1:9" s="281" customFormat="1" ht="63.75" customHeight="1" hidden="1" outlineLevel="2">
      <c r="A134" s="277" t="s">
        <v>670</v>
      </c>
      <c r="B134" s="278" t="s">
        <v>491</v>
      </c>
      <c r="C134" s="279"/>
      <c r="D134" s="279"/>
      <c r="E134" s="279"/>
      <c r="F134" s="278"/>
      <c r="G134" s="280">
        <f>47483-0.1</f>
        <v>47482.9</v>
      </c>
      <c r="H134" s="280">
        <v>13567.1</v>
      </c>
      <c r="I134" s="280">
        <v>13645.7</v>
      </c>
    </row>
    <row r="135" spans="1:9" ht="51" customHeight="1" hidden="1" outlineLevel="4">
      <c r="A135" s="282" t="s">
        <v>670</v>
      </c>
      <c r="B135" s="283" t="s">
        <v>491</v>
      </c>
      <c r="C135" s="282" t="s">
        <v>54</v>
      </c>
      <c r="D135" s="282" t="s">
        <v>328</v>
      </c>
      <c r="E135" s="282" t="s">
        <v>359</v>
      </c>
      <c r="F135" s="283" t="s">
        <v>485</v>
      </c>
      <c r="G135" s="284">
        <v>1024.8</v>
      </c>
      <c r="H135" s="284">
        <v>1035.7</v>
      </c>
      <c r="I135" s="284">
        <v>1047.1</v>
      </c>
    </row>
    <row r="136" spans="1:9" ht="51" customHeight="1" hidden="1" outlineLevel="4">
      <c r="A136" s="282" t="s">
        <v>670</v>
      </c>
      <c r="B136" s="283" t="s">
        <v>491</v>
      </c>
      <c r="C136" s="282" t="s">
        <v>54</v>
      </c>
      <c r="D136" s="282" t="s">
        <v>671</v>
      </c>
      <c r="E136" s="282" t="s">
        <v>340</v>
      </c>
      <c r="F136" s="283" t="s">
        <v>486</v>
      </c>
      <c r="G136" s="284">
        <v>34.3</v>
      </c>
      <c r="H136" s="284"/>
      <c r="I136" s="284"/>
    </row>
    <row r="137" spans="1:9" ht="51" customHeight="1" hidden="1" outlineLevel="4">
      <c r="A137" s="282" t="s">
        <v>670</v>
      </c>
      <c r="B137" s="283" t="s">
        <v>491</v>
      </c>
      <c r="C137" s="282" t="s">
        <v>48</v>
      </c>
      <c r="D137" s="282" t="s">
        <v>328</v>
      </c>
      <c r="E137" s="282" t="s">
        <v>359</v>
      </c>
      <c r="F137" s="283" t="s">
        <v>485</v>
      </c>
      <c r="G137" s="284">
        <v>2426.6</v>
      </c>
      <c r="H137" s="284">
        <v>3720.3</v>
      </c>
      <c r="I137" s="284">
        <v>3752.7</v>
      </c>
    </row>
    <row r="138" spans="1:9" ht="63.75" customHeight="1" hidden="1" outlineLevel="4">
      <c r="A138" s="282" t="s">
        <v>672</v>
      </c>
      <c r="B138" s="283" t="s">
        <v>663</v>
      </c>
      <c r="C138" s="282" t="s">
        <v>54</v>
      </c>
      <c r="D138" s="282" t="s">
        <v>172</v>
      </c>
      <c r="E138" s="282" t="s">
        <v>329</v>
      </c>
      <c r="F138" s="283" t="s">
        <v>485</v>
      </c>
      <c r="G138" s="284">
        <v>660</v>
      </c>
      <c r="H138" s="284">
        <v>694.3</v>
      </c>
      <c r="I138" s="284">
        <v>729</v>
      </c>
    </row>
    <row r="139" spans="1:9" ht="63.75" customHeight="1" hidden="1" outlineLevel="4">
      <c r="A139" s="282" t="s">
        <v>672</v>
      </c>
      <c r="B139" s="283" t="s">
        <v>663</v>
      </c>
      <c r="C139" s="282" t="s">
        <v>48</v>
      </c>
      <c r="D139" s="282" t="s">
        <v>328</v>
      </c>
      <c r="E139" s="282" t="s">
        <v>329</v>
      </c>
      <c r="F139" s="283" t="s">
        <v>485</v>
      </c>
      <c r="G139" s="284">
        <v>22451.1</v>
      </c>
      <c r="H139" s="284"/>
      <c r="I139" s="284"/>
    </row>
    <row r="140" spans="1:9" ht="63.75" customHeight="1" hidden="1" outlineLevel="4">
      <c r="A140" s="282" t="s">
        <v>672</v>
      </c>
      <c r="B140" s="283" t="s">
        <v>663</v>
      </c>
      <c r="C140" s="282" t="s">
        <v>48</v>
      </c>
      <c r="D140" s="282" t="s">
        <v>368</v>
      </c>
      <c r="E140" s="282" t="s">
        <v>329</v>
      </c>
      <c r="F140" s="283" t="s">
        <v>485</v>
      </c>
      <c r="G140" s="284">
        <v>7945.6</v>
      </c>
      <c r="H140" s="284"/>
      <c r="I140" s="284"/>
    </row>
    <row r="141" spans="1:9" ht="63.75" customHeight="1" hidden="1" outlineLevel="4">
      <c r="A141" s="282" t="s">
        <v>672</v>
      </c>
      <c r="B141" s="283" t="s">
        <v>663</v>
      </c>
      <c r="C141" s="282" t="s">
        <v>48</v>
      </c>
      <c r="D141" s="282" t="s">
        <v>437</v>
      </c>
      <c r="E141" s="282" t="s">
        <v>329</v>
      </c>
      <c r="F141" s="283" t="s">
        <v>485</v>
      </c>
      <c r="G141" s="284">
        <v>32</v>
      </c>
      <c r="H141" s="284"/>
      <c r="I141" s="284"/>
    </row>
    <row r="142" spans="1:9" ht="63.75" customHeight="1" hidden="1" outlineLevel="4">
      <c r="A142" s="282" t="s">
        <v>672</v>
      </c>
      <c r="B142" s="283" t="s">
        <v>663</v>
      </c>
      <c r="C142" s="282" t="s">
        <v>48</v>
      </c>
      <c r="D142" s="282" t="s">
        <v>187</v>
      </c>
      <c r="E142" s="282" t="s">
        <v>329</v>
      </c>
      <c r="F142" s="283" t="s">
        <v>485</v>
      </c>
      <c r="G142" s="284">
        <v>51.2</v>
      </c>
      <c r="H142" s="284"/>
      <c r="I142" s="284"/>
    </row>
    <row r="143" spans="1:9" ht="51" customHeight="1" hidden="1" outlineLevel="4">
      <c r="A143" s="282" t="s">
        <v>673</v>
      </c>
      <c r="B143" s="283" t="s">
        <v>674</v>
      </c>
      <c r="C143" s="282" t="s">
        <v>54</v>
      </c>
      <c r="D143" s="282" t="s">
        <v>328</v>
      </c>
      <c r="E143" s="282" t="s">
        <v>329</v>
      </c>
      <c r="F143" s="283" t="s">
        <v>485</v>
      </c>
      <c r="G143" s="284">
        <v>3500</v>
      </c>
      <c r="H143" s="284">
        <v>4600</v>
      </c>
      <c r="I143" s="284">
        <v>4600</v>
      </c>
    </row>
    <row r="144" spans="1:9" ht="51" customHeight="1" hidden="1" outlineLevel="4">
      <c r="A144" s="282" t="s">
        <v>673</v>
      </c>
      <c r="B144" s="283" t="s">
        <v>674</v>
      </c>
      <c r="C144" s="282" t="s">
        <v>54</v>
      </c>
      <c r="D144" s="282" t="s">
        <v>172</v>
      </c>
      <c r="E144" s="282" t="s">
        <v>329</v>
      </c>
      <c r="F144" s="283" t="s">
        <v>485</v>
      </c>
      <c r="G144" s="284">
        <v>4616.8</v>
      </c>
      <c r="H144" s="284">
        <v>3516.8</v>
      </c>
      <c r="I144" s="284">
        <v>3516.8</v>
      </c>
    </row>
    <row r="145" spans="1:9" ht="38.25" customHeight="1" hidden="1" outlineLevel="4">
      <c r="A145" s="282" t="s">
        <v>675</v>
      </c>
      <c r="B145" s="283" t="s">
        <v>676</v>
      </c>
      <c r="C145" s="282" t="s">
        <v>54</v>
      </c>
      <c r="D145" s="282" t="s">
        <v>328</v>
      </c>
      <c r="E145" s="282" t="s">
        <v>329</v>
      </c>
      <c r="F145" s="283" t="s">
        <v>485</v>
      </c>
      <c r="G145" s="284">
        <v>728.6</v>
      </c>
      <c r="H145" s="284"/>
      <c r="I145" s="284"/>
    </row>
    <row r="146" spans="1:9" ht="38.25" customHeight="1" hidden="1" outlineLevel="4">
      <c r="A146" s="282" t="s">
        <v>677</v>
      </c>
      <c r="B146" s="283" t="s">
        <v>678</v>
      </c>
      <c r="C146" s="282" t="s">
        <v>54</v>
      </c>
      <c r="D146" s="282" t="s">
        <v>671</v>
      </c>
      <c r="E146" s="282" t="s">
        <v>329</v>
      </c>
      <c r="F146" s="283" t="s">
        <v>486</v>
      </c>
      <c r="G146" s="284">
        <v>4007.9</v>
      </c>
      <c r="H146" s="284"/>
      <c r="I146" s="284"/>
    </row>
    <row r="147" spans="1:9" ht="63.75" customHeight="1" hidden="1" outlineLevel="4">
      <c r="A147" s="282" t="s">
        <v>679</v>
      </c>
      <c r="B147" s="283" t="s">
        <v>680</v>
      </c>
      <c r="C147" s="282" t="s">
        <v>54</v>
      </c>
      <c r="D147" s="282" t="s">
        <v>671</v>
      </c>
      <c r="E147" s="282" t="s">
        <v>329</v>
      </c>
      <c r="F147" s="283" t="s">
        <v>486</v>
      </c>
      <c r="G147" s="284">
        <v>4.1</v>
      </c>
      <c r="H147" s="284"/>
      <c r="I147" s="284"/>
    </row>
    <row r="148" spans="1:9" s="281" customFormat="1" ht="63.75" customHeight="1" hidden="1" outlineLevel="2">
      <c r="A148" s="277" t="s">
        <v>681</v>
      </c>
      <c r="B148" s="278" t="s">
        <v>682</v>
      </c>
      <c r="C148" s="279"/>
      <c r="D148" s="279"/>
      <c r="E148" s="279"/>
      <c r="F148" s="278"/>
      <c r="G148" s="280">
        <v>730.2</v>
      </c>
      <c r="H148" s="280">
        <v>749.9</v>
      </c>
      <c r="I148" s="280">
        <v>769.9</v>
      </c>
    </row>
    <row r="149" spans="1:9" ht="51" customHeight="1" hidden="1" outlineLevel="4">
      <c r="A149" s="282" t="s">
        <v>681</v>
      </c>
      <c r="B149" s="283" t="s">
        <v>682</v>
      </c>
      <c r="C149" s="282" t="s">
        <v>54</v>
      </c>
      <c r="D149" s="282" t="s">
        <v>328</v>
      </c>
      <c r="E149" s="282" t="s">
        <v>329</v>
      </c>
      <c r="F149" s="283" t="s">
        <v>485</v>
      </c>
      <c r="G149" s="284">
        <v>380.2</v>
      </c>
      <c r="H149" s="284">
        <v>749.9</v>
      </c>
      <c r="I149" s="284">
        <v>769.9</v>
      </c>
    </row>
    <row r="150" spans="1:9" ht="51" customHeight="1" hidden="1" outlineLevel="4">
      <c r="A150" s="282" t="s">
        <v>681</v>
      </c>
      <c r="B150" s="283" t="s">
        <v>682</v>
      </c>
      <c r="C150" s="282" t="s">
        <v>54</v>
      </c>
      <c r="D150" s="282" t="s">
        <v>172</v>
      </c>
      <c r="E150" s="282" t="s">
        <v>329</v>
      </c>
      <c r="F150" s="283" t="s">
        <v>485</v>
      </c>
      <c r="G150" s="284">
        <v>350</v>
      </c>
      <c r="H150" s="284"/>
      <c r="I150" s="284"/>
    </row>
    <row r="151" spans="1:9" s="281" customFormat="1" ht="25.5" customHeight="1" hidden="1" outlineLevel="2">
      <c r="A151" s="277" t="s">
        <v>683</v>
      </c>
      <c r="B151" s="278" t="s">
        <v>684</v>
      </c>
      <c r="C151" s="279"/>
      <c r="D151" s="279"/>
      <c r="E151" s="279"/>
      <c r="F151" s="278"/>
      <c r="G151" s="280">
        <v>178427</v>
      </c>
      <c r="H151" s="280">
        <v>171405.1</v>
      </c>
      <c r="I151" s="280">
        <v>172818</v>
      </c>
    </row>
    <row r="152" spans="1:9" ht="25.5" customHeight="1" hidden="1" outlineLevel="4">
      <c r="A152" s="282" t="s">
        <v>683</v>
      </c>
      <c r="B152" s="283" t="s">
        <v>684</v>
      </c>
      <c r="C152" s="282" t="s">
        <v>107</v>
      </c>
      <c r="D152" s="282" t="s">
        <v>187</v>
      </c>
      <c r="E152" s="282" t="s">
        <v>359</v>
      </c>
      <c r="F152" s="283" t="s">
        <v>485</v>
      </c>
      <c r="G152" s="284">
        <v>178427</v>
      </c>
      <c r="H152" s="284">
        <v>171405.1</v>
      </c>
      <c r="I152" s="284">
        <v>172818</v>
      </c>
    </row>
    <row r="153" spans="1:9" s="281" customFormat="1" ht="38.25" customHeight="1" hidden="1" outlineLevel="2">
      <c r="A153" s="277" t="s">
        <v>685</v>
      </c>
      <c r="B153" s="278" t="s">
        <v>686</v>
      </c>
      <c r="C153" s="279"/>
      <c r="D153" s="279"/>
      <c r="E153" s="279"/>
      <c r="F153" s="278"/>
      <c r="G153" s="280">
        <v>315025.4</v>
      </c>
      <c r="H153" s="280">
        <v>265283.9</v>
      </c>
      <c r="I153" s="280">
        <v>265558.7</v>
      </c>
    </row>
    <row r="154" spans="1:9" ht="38.25" customHeight="1" hidden="1" outlineLevel="4">
      <c r="A154" s="282" t="s">
        <v>685</v>
      </c>
      <c r="B154" s="283" t="s">
        <v>686</v>
      </c>
      <c r="C154" s="282" t="s">
        <v>48</v>
      </c>
      <c r="D154" s="282" t="s">
        <v>328</v>
      </c>
      <c r="E154" s="282" t="s">
        <v>359</v>
      </c>
      <c r="F154" s="283" t="s">
        <v>485</v>
      </c>
      <c r="G154" s="284">
        <v>155614.3</v>
      </c>
      <c r="H154" s="284">
        <v>155772.6</v>
      </c>
      <c r="I154" s="284">
        <v>155944.7</v>
      </c>
    </row>
    <row r="155" spans="1:9" ht="38.25" customHeight="1" hidden="1" outlineLevel="4">
      <c r="A155" s="282" t="s">
        <v>685</v>
      </c>
      <c r="B155" s="283" t="s">
        <v>686</v>
      </c>
      <c r="C155" s="282" t="s">
        <v>48</v>
      </c>
      <c r="D155" s="282" t="s">
        <v>368</v>
      </c>
      <c r="E155" s="282" t="s">
        <v>359</v>
      </c>
      <c r="F155" s="283" t="s">
        <v>485</v>
      </c>
      <c r="G155" s="284">
        <v>159411.1</v>
      </c>
      <c r="H155" s="284">
        <v>109511.3</v>
      </c>
      <c r="I155" s="284">
        <v>109614</v>
      </c>
    </row>
    <row r="156" spans="1:9" s="276" customFormat="1" ht="25.5" customHeight="1" hidden="1" outlineLevel="1">
      <c r="A156" s="272" t="s">
        <v>687</v>
      </c>
      <c r="B156" s="273" t="s">
        <v>688</v>
      </c>
      <c r="C156" s="274"/>
      <c r="D156" s="274"/>
      <c r="E156" s="274"/>
      <c r="F156" s="273"/>
      <c r="G156" s="275">
        <v>57305.1</v>
      </c>
      <c r="H156" s="275"/>
      <c r="I156" s="275"/>
    </row>
    <row r="157" spans="1:9" s="281" customFormat="1" ht="25.5" customHeight="1" hidden="1" outlineLevel="2">
      <c r="A157" s="277" t="s">
        <v>689</v>
      </c>
      <c r="B157" s="278" t="s">
        <v>690</v>
      </c>
      <c r="C157" s="279"/>
      <c r="D157" s="279"/>
      <c r="E157" s="279"/>
      <c r="F157" s="278"/>
      <c r="G157" s="280">
        <v>64.3</v>
      </c>
      <c r="H157" s="280"/>
      <c r="I157" s="280"/>
    </row>
    <row r="158" spans="1:9" ht="51" customHeight="1" hidden="1" outlineLevel="3">
      <c r="A158" s="282" t="s">
        <v>691</v>
      </c>
      <c r="B158" s="283" t="s">
        <v>692</v>
      </c>
      <c r="C158" s="282" t="s">
        <v>48</v>
      </c>
      <c r="D158" s="282" t="s">
        <v>368</v>
      </c>
      <c r="E158" s="282" t="s">
        <v>329</v>
      </c>
      <c r="F158" s="283" t="s">
        <v>485</v>
      </c>
      <c r="G158" s="284">
        <v>64.3</v>
      </c>
      <c r="H158" s="284"/>
      <c r="I158" s="284"/>
    </row>
    <row r="159" spans="1:9" s="281" customFormat="1" ht="12.75" customHeight="1" hidden="1" outlineLevel="2">
      <c r="A159" s="277" t="s">
        <v>693</v>
      </c>
      <c r="B159" s="278" t="s">
        <v>694</v>
      </c>
      <c r="C159" s="279"/>
      <c r="D159" s="279"/>
      <c r="E159" s="279"/>
      <c r="F159" s="278"/>
      <c r="G159" s="280">
        <v>57240.8</v>
      </c>
      <c r="H159" s="280"/>
      <c r="I159" s="280"/>
    </row>
    <row r="160" spans="1:9" ht="12.75" customHeight="1" hidden="1" outlineLevel="3">
      <c r="A160" s="282" t="s">
        <v>693</v>
      </c>
      <c r="B160" s="283" t="s">
        <v>694</v>
      </c>
      <c r="C160" s="282" t="s">
        <v>54</v>
      </c>
      <c r="D160" s="282" t="s">
        <v>328</v>
      </c>
      <c r="E160" s="282" t="s">
        <v>329</v>
      </c>
      <c r="F160" s="283" t="s">
        <v>485</v>
      </c>
      <c r="G160" s="284">
        <v>28212.8</v>
      </c>
      <c r="H160" s="284"/>
      <c r="I160" s="284"/>
    </row>
    <row r="161" spans="1:9" ht="12.75" customHeight="1" hidden="1" outlineLevel="3">
      <c r="A161" s="282" t="s">
        <v>693</v>
      </c>
      <c r="B161" s="283" t="s">
        <v>694</v>
      </c>
      <c r="C161" s="282" t="s">
        <v>382</v>
      </c>
      <c r="D161" s="282" t="s">
        <v>328</v>
      </c>
      <c r="E161" s="282" t="s">
        <v>329</v>
      </c>
      <c r="F161" s="283" t="s">
        <v>485</v>
      </c>
      <c r="G161" s="284">
        <v>980</v>
      </c>
      <c r="H161" s="284"/>
      <c r="I161" s="284"/>
    </row>
    <row r="162" spans="1:9" ht="38.25" customHeight="1" hidden="1" outlineLevel="3">
      <c r="A162" s="282" t="s">
        <v>695</v>
      </c>
      <c r="B162" s="283" t="s">
        <v>696</v>
      </c>
      <c r="C162" s="282" t="s">
        <v>54</v>
      </c>
      <c r="D162" s="282" t="s">
        <v>697</v>
      </c>
      <c r="E162" s="282" t="s">
        <v>329</v>
      </c>
      <c r="F162" s="283" t="s">
        <v>486</v>
      </c>
      <c r="G162" s="284">
        <v>28048</v>
      </c>
      <c r="H162" s="284"/>
      <c r="I162" s="284"/>
    </row>
    <row r="163" spans="1:9" s="276" customFormat="1" ht="25.5" customHeight="1" hidden="1" outlineLevel="1">
      <c r="A163" s="272" t="s">
        <v>698</v>
      </c>
      <c r="B163" s="273" t="s">
        <v>699</v>
      </c>
      <c r="C163" s="274"/>
      <c r="D163" s="274"/>
      <c r="E163" s="274"/>
      <c r="F163" s="273"/>
      <c r="G163" s="275">
        <v>59616</v>
      </c>
      <c r="H163" s="275">
        <v>7896</v>
      </c>
      <c r="I163" s="275">
        <v>7896</v>
      </c>
    </row>
    <row r="164" spans="1:9" s="281" customFormat="1" ht="51" customHeight="1" hidden="1" outlineLevel="2">
      <c r="A164" s="277" t="s">
        <v>700</v>
      </c>
      <c r="B164" s="278" t="s">
        <v>701</v>
      </c>
      <c r="C164" s="279"/>
      <c r="D164" s="279"/>
      <c r="E164" s="279"/>
      <c r="F164" s="278"/>
      <c r="G164" s="280">
        <v>720</v>
      </c>
      <c r="H164" s="280"/>
      <c r="I164" s="280"/>
    </row>
    <row r="165" spans="1:9" ht="51" customHeight="1" hidden="1" outlineLevel="3">
      <c r="A165" s="282" t="s">
        <v>700</v>
      </c>
      <c r="B165" s="283" t="s">
        <v>701</v>
      </c>
      <c r="C165" s="282" t="s">
        <v>107</v>
      </c>
      <c r="D165" s="282" t="s">
        <v>108</v>
      </c>
      <c r="E165" s="282" t="s">
        <v>340</v>
      </c>
      <c r="F165" s="283" t="s">
        <v>485</v>
      </c>
      <c r="G165" s="284">
        <v>720</v>
      </c>
      <c r="H165" s="284"/>
      <c r="I165" s="284"/>
    </row>
    <row r="166" spans="1:9" s="281" customFormat="1" ht="38.25" customHeight="1" hidden="1" outlineLevel="2">
      <c r="A166" s="277" t="s">
        <v>702</v>
      </c>
      <c r="B166" s="278" t="s">
        <v>703</v>
      </c>
      <c r="C166" s="279"/>
      <c r="D166" s="279"/>
      <c r="E166" s="279"/>
      <c r="F166" s="278"/>
      <c r="G166" s="280">
        <v>58400</v>
      </c>
      <c r="H166" s="280">
        <v>7400</v>
      </c>
      <c r="I166" s="280">
        <v>7400</v>
      </c>
    </row>
    <row r="167" spans="1:9" ht="38.25" customHeight="1" hidden="1" outlineLevel="3">
      <c r="A167" s="282" t="s">
        <v>702</v>
      </c>
      <c r="B167" s="283" t="s">
        <v>703</v>
      </c>
      <c r="C167" s="282" t="s">
        <v>242</v>
      </c>
      <c r="D167" s="282" t="s">
        <v>704</v>
      </c>
      <c r="E167" s="282" t="s">
        <v>705</v>
      </c>
      <c r="F167" s="283" t="s">
        <v>485</v>
      </c>
      <c r="G167" s="284">
        <v>8000</v>
      </c>
      <c r="H167" s="284">
        <v>7000</v>
      </c>
      <c r="I167" s="284">
        <v>7000</v>
      </c>
    </row>
    <row r="168" spans="1:9" ht="38.25" customHeight="1" hidden="1" outlineLevel="3">
      <c r="A168" s="282" t="s">
        <v>702</v>
      </c>
      <c r="B168" s="283" t="s">
        <v>703</v>
      </c>
      <c r="C168" s="282" t="s">
        <v>242</v>
      </c>
      <c r="D168" s="282" t="s">
        <v>704</v>
      </c>
      <c r="E168" s="282" t="s">
        <v>605</v>
      </c>
      <c r="F168" s="283" t="s">
        <v>485</v>
      </c>
      <c r="G168" s="284">
        <v>400</v>
      </c>
      <c r="H168" s="284">
        <v>400</v>
      </c>
      <c r="I168" s="284">
        <v>400</v>
      </c>
    </row>
    <row r="169" spans="1:9" ht="51" customHeight="1" hidden="1" outlineLevel="3">
      <c r="A169" s="282" t="s">
        <v>706</v>
      </c>
      <c r="B169" s="283" t="s">
        <v>707</v>
      </c>
      <c r="C169" s="282" t="s">
        <v>242</v>
      </c>
      <c r="D169" s="282" t="s">
        <v>704</v>
      </c>
      <c r="E169" s="282" t="s">
        <v>705</v>
      </c>
      <c r="F169" s="283" t="s">
        <v>485</v>
      </c>
      <c r="G169" s="284">
        <v>50000</v>
      </c>
      <c r="H169" s="284"/>
      <c r="I169" s="284"/>
    </row>
    <row r="170" spans="1:9" s="281" customFormat="1" ht="51" customHeight="1" hidden="1" outlineLevel="2">
      <c r="A170" s="277" t="s">
        <v>708</v>
      </c>
      <c r="B170" s="278" t="s">
        <v>709</v>
      </c>
      <c r="C170" s="279"/>
      <c r="D170" s="279"/>
      <c r="E170" s="279"/>
      <c r="F170" s="278"/>
      <c r="G170" s="280">
        <v>496</v>
      </c>
      <c r="H170" s="280">
        <v>496</v>
      </c>
      <c r="I170" s="280">
        <v>496</v>
      </c>
    </row>
    <row r="171" spans="1:9" ht="38.25" customHeight="1" hidden="1" outlineLevel="3">
      <c r="A171" s="282" t="s">
        <v>708</v>
      </c>
      <c r="B171" s="283" t="s">
        <v>709</v>
      </c>
      <c r="C171" s="282" t="s">
        <v>107</v>
      </c>
      <c r="D171" s="282" t="s">
        <v>710</v>
      </c>
      <c r="E171" s="282" t="s">
        <v>711</v>
      </c>
      <c r="F171" s="283" t="s">
        <v>485</v>
      </c>
      <c r="G171" s="284">
        <v>396</v>
      </c>
      <c r="H171" s="284">
        <v>396</v>
      </c>
      <c r="I171" s="284">
        <v>396</v>
      </c>
    </row>
    <row r="172" spans="1:9" ht="12.75" customHeight="1" hidden="1" outlineLevel="3">
      <c r="A172" s="282" t="s">
        <v>712</v>
      </c>
      <c r="B172" s="283" t="s">
        <v>713</v>
      </c>
      <c r="C172" s="282" t="s">
        <v>107</v>
      </c>
      <c r="D172" s="282" t="s">
        <v>108</v>
      </c>
      <c r="E172" s="282" t="s">
        <v>340</v>
      </c>
      <c r="F172" s="283" t="s">
        <v>485</v>
      </c>
      <c r="G172" s="284">
        <v>100</v>
      </c>
      <c r="H172" s="284">
        <v>100</v>
      </c>
      <c r="I172" s="284">
        <v>100</v>
      </c>
    </row>
    <row r="173" spans="1:9" s="276" customFormat="1" ht="51" customHeight="1" hidden="1" outlineLevel="1">
      <c r="A173" s="272" t="s">
        <v>714</v>
      </c>
      <c r="B173" s="273" t="s">
        <v>715</v>
      </c>
      <c r="C173" s="274"/>
      <c r="D173" s="274"/>
      <c r="E173" s="274"/>
      <c r="F173" s="273"/>
      <c r="G173" s="275">
        <v>102241.9</v>
      </c>
      <c r="H173" s="275">
        <v>80643.7</v>
      </c>
      <c r="I173" s="275">
        <v>80979.6</v>
      </c>
    </row>
    <row r="174" spans="1:9" s="281" customFormat="1" ht="89.25" customHeight="1" hidden="1" outlineLevel="2">
      <c r="A174" s="277" t="s">
        <v>716</v>
      </c>
      <c r="B174" s="278" t="s">
        <v>717</v>
      </c>
      <c r="C174" s="279"/>
      <c r="D174" s="279"/>
      <c r="E174" s="279"/>
      <c r="F174" s="278"/>
      <c r="G174" s="280">
        <v>75563.9</v>
      </c>
      <c r="H174" s="280">
        <v>77513.1</v>
      </c>
      <c r="I174" s="280">
        <v>77849</v>
      </c>
    </row>
    <row r="175" spans="1:9" ht="76.5" customHeight="1" hidden="1" outlineLevel="3">
      <c r="A175" s="282" t="s">
        <v>716</v>
      </c>
      <c r="B175" s="283" t="s">
        <v>717</v>
      </c>
      <c r="C175" s="282" t="s">
        <v>107</v>
      </c>
      <c r="D175" s="282" t="s">
        <v>718</v>
      </c>
      <c r="E175" s="282" t="s">
        <v>719</v>
      </c>
      <c r="F175" s="283" t="s">
        <v>485</v>
      </c>
      <c r="G175" s="284">
        <v>57531.6</v>
      </c>
      <c r="H175" s="284">
        <v>59159</v>
      </c>
      <c r="I175" s="284">
        <v>59159</v>
      </c>
    </row>
    <row r="176" spans="1:9" ht="76.5" customHeight="1" hidden="1" outlineLevel="3">
      <c r="A176" s="282" t="s">
        <v>716</v>
      </c>
      <c r="B176" s="283" t="s">
        <v>717</v>
      </c>
      <c r="C176" s="282" t="s">
        <v>107</v>
      </c>
      <c r="D176" s="282" t="s">
        <v>718</v>
      </c>
      <c r="E176" s="282" t="s">
        <v>720</v>
      </c>
      <c r="F176" s="283" t="s">
        <v>485</v>
      </c>
      <c r="G176" s="284">
        <v>1012.6</v>
      </c>
      <c r="H176" s="284">
        <v>1046.2</v>
      </c>
      <c r="I176" s="284">
        <v>1046.2</v>
      </c>
    </row>
    <row r="177" spans="1:9" ht="76.5" customHeight="1" hidden="1" outlineLevel="3">
      <c r="A177" s="282" t="s">
        <v>716</v>
      </c>
      <c r="B177" s="283" t="s">
        <v>717</v>
      </c>
      <c r="C177" s="282" t="s">
        <v>107</v>
      </c>
      <c r="D177" s="282" t="s">
        <v>718</v>
      </c>
      <c r="E177" s="282" t="s">
        <v>340</v>
      </c>
      <c r="F177" s="283" t="s">
        <v>485</v>
      </c>
      <c r="G177" s="284">
        <v>1598.7</v>
      </c>
      <c r="H177" s="284">
        <v>1648.3</v>
      </c>
      <c r="I177" s="284">
        <v>1698.5</v>
      </c>
    </row>
    <row r="178" spans="1:9" ht="76.5" customHeight="1" hidden="1" outlineLevel="3">
      <c r="A178" s="282" t="s">
        <v>716</v>
      </c>
      <c r="B178" s="283" t="s">
        <v>717</v>
      </c>
      <c r="C178" s="282" t="s">
        <v>107</v>
      </c>
      <c r="D178" s="282" t="s">
        <v>721</v>
      </c>
      <c r="E178" s="282" t="s">
        <v>554</v>
      </c>
      <c r="F178" s="283" t="s">
        <v>485</v>
      </c>
      <c r="G178" s="284">
        <v>1923.8</v>
      </c>
      <c r="H178" s="284">
        <v>2307.1</v>
      </c>
      <c r="I178" s="284">
        <v>2330.7</v>
      </c>
    </row>
    <row r="179" spans="1:9" ht="76.5" customHeight="1" hidden="1" outlineLevel="3">
      <c r="A179" s="282" t="s">
        <v>716</v>
      </c>
      <c r="B179" s="283" t="s">
        <v>717</v>
      </c>
      <c r="C179" s="282" t="s">
        <v>107</v>
      </c>
      <c r="D179" s="282" t="s">
        <v>721</v>
      </c>
      <c r="E179" s="282" t="s">
        <v>340</v>
      </c>
      <c r="F179" s="283" t="s">
        <v>485</v>
      </c>
      <c r="G179" s="284">
        <v>13497.3</v>
      </c>
      <c r="H179" s="284">
        <v>13352.5</v>
      </c>
      <c r="I179" s="284">
        <v>13614.6</v>
      </c>
    </row>
    <row r="180" spans="1:9" s="281" customFormat="1" ht="38.25" customHeight="1" hidden="1" outlineLevel="2">
      <c r="A180" s="277" t="s">
        <v>722</v>
      </c>
      <c r="B180" s="278" t="s">
        <v>723</v>
      </c>
      <c r="C180" s="279"/>
      <c r="D180" s="279"/>
      <c r="E180" s="279"/>
      <c r="F180" s="278"/>
      <c r="G180" s="280">
        <v>3030</v>
      </c>
      <c r="H180" s="280">
        <v>3130.6</v>
      </c>
      <c r="I180" s="280">
        <v>3130.6</v>
      </c>
    </row>
    <row r="181" spans="1:9" ht="38.25" customHeight="1" hidden="1" outlineLevel="3">
      <c r="A181" s="282" t="s">
        <v>722</v>
      </c>
      <c r="B181" s="283" t="s">
        <v>723</v>
      </c>
      <c r="C181" s="282" t="s">
        <v>107</v>
      </c>
      <c r="D181" s="282" t="s">
        <v>270</v>
      </c>
      <c r="E181" s="282" t="s">
        <v>719</v>
      </c>
      <c r="F181" s="283" t="s">
        <v>486</v>
      </c>
      <c r="G181" s="284">
        <v>1922.1</v>
      </c>
      <c r="H181" s="284">
        <v>2000.3</v>
      </c>
      <c r="I181" s="284">
        <v>2000.3</v>
      </c>
    </row>
    <row r="182" spans="1:9" ht="38.25" customHeight="1" hidden="1" outlineLevel="3">
      <c r="A182" s="282" t="s">
        <v>722</v>
      </c>
      <c r="B182" s="283" t="s">
        <v>723</v>
      </c>
      <c r="C182" s="282" t="s">
        <v>107</v>
      </c>
      <c r="D182" s="282" t="s">
        <v>270</v>
      </c>
      <c r="E182" s="282" t="s">
        <v>720</v>
      </c>
      <c r="F182" s="283" t="s">
        <v>486</v>
      </c>
      <c r="G182" s="284">
        <v>101.6</v>
      </c>
      <c r="H182" s="284">
        <v>108.2</v>
      </c>
      <c r="I182" s="284">
        <v>108.6</v>
      </c>
    </row>
    <row r="183" spans="1:9" ht="38.25" customHeight="1" hidden="1" outlineLevel="3">
      <c r="A183" s="282" t="s">
        <v>722</v>
      </c>
      <c r="B183" s="283" t="s">
        <v>723</v>
      </c>
      <c r="C183" s="282" t="s">
        <v>107</v>
      </c>
      <c r="D183" s="282" t="s">
        <v>270</v>
      </c>
      <c r="E183" s="282" t="s">
        <v>554</v>
      </c>
      <c r="F183" s="283" t="s">
        <v>486</v>
      </c>
      <c r="G183" s="284">
        <v>102.4</v>
      </c>
      <c r="H183" s="284">
        <v>67.5</v>
      </c>
      <c r="I183" s="284">
        <v>69.4</v>
      </c>
    </row>
    <row r="184" spans="1:9" ht="38.25" customHeight="1" hidden="1" outlineLevel="3">
      <c r="A184" s="282" t="s">
        <v>722</v>
      </c>
      <c r="B184" s="283" t="s">
        <v>723</v>
      </c>
      <c r="C184" s="282" t="s">
        <v>107</v>
      </c>
      <c r="D184" s="282" t="s">
        <v>270</v>
      </c>
      <c r="E184" s="282" t="s">
        <v>340</v>
      </c>
      <c r="F184" s="283" t="s">
        <v>486</v>
      </c>
      <c r="G184" s="284">
        <v>903.9</v>
      </c>
      <c r="H184" s="284">
        <v>954.6</v>
      </c>
      <c r="I184" s="284">
        <v>952.3</v>
      </c>
    </row>
    <row r="185" spans="1:9" s="281" customFormat="1" ht="25.5" customHeight="1" hidden="1" outlineLevel="2">
      <c r="A185" s="277" t="s">
        <v>724</v>
      </c>
      <c r="B185" s="278" t="s">
        <v>725</v>
      </c>
      <c r="C185" s="279"/>
      <c r="D185" s="279"/>
      <c r="E185" s="279"/>
      <c r="F185" s="278"/>
      <c r="G185" s="280">
        <v>23648</v>
      </c>
      <c r="H185" s="280"/>
      <c r="I185" s="280"/>
    </row>
    <row r="186" spans="1:9" ht="25.5" customHeight="1" hidden="1" outlineLevel="3">
      <c r="A186" s="282" t="s">
        <v>724</v>
      </c>
      <c r="B186" s="283" t="s">
        <v>725</v>
      </c>
      <c r="C186" s="282" t="s">
        <v>107</v>
      </c>
      <c r="D186" s="282" t="s">
        <v>273</v>
      </c>
      <c r="E186" s="282" t="s">
        <v>649</v>
      </c>
      <c r="F186" s="283" t="s">
        <v>485</v>
      </c>
      <c r="G186" s="284">
        <v>18134.3</v>
      </c>
      <c r="H186" s="284"/>
      <c r="I186" s="284"/>
    </row>
    <row r="187" spans="1:9" ht="25.5" customHeight="1" hidden="1" outlineLevel="3">
      <c r="A187" s="282" t="s">
        <v>724</v>
      </c>
      <c r="B187" s="283" t="s">
        <v>725</v>
      </c>
      <c r="C187" s="282" t="s">
        <v>107</v>
      </c>
      <c r="D187" s="282" t="s">
        <v>273</v>
      </c>
      <c r="E187" s="282" t="s">
        <v>650</v>
      </c>
      <c r="F187" s="283" t="s">
        <v>485</v>
      </c>
      <c r="G187" s="284">
        <v>487</v>
      </c>
      <c r="H187" s="284"/>
      <c r="I187" s="284"/>
    </row>
    <row r="188" spans="1:9" ht="25.5" customHeight="1" hidden="1" outlineLevel="3">
      <c r="A188" s="282" t="s">
        <v>724</v>
      </c>
      <c r="B188" s="283" t="s">
        <v>725</v>
      </c>
      <c r="C188" s="282" t="s">
        <v>107</v>
      </c>
      <c r="D188" s="282" t="s">
        <v>273</v>
      </c>
      <c r="E188" s="282" t="s">
        <v>340</v>
      </c>
      <c r="F188" s="283" t="s">
        <v>485</v>
      </c>
      <c r="G188" s="284">
        <v>5026.7</v>
      </c>
      <c r="H188" s="284"/>
      <c r="I188" s="284"/>
    </row>
    <row r="189" spans="1:9" ht="13.5" customHeight="1">
      <c r="A189" s="287" t="s">
        <v>371</v>
      </c>
      <c r="B189" s="288"/>
      <c r="C189" s="289"/>
      <c r="D189" s="289"/>
      <c r="E189" s="289"/>
      <c r="F189" s="288"/>
      <c r="G189" s="290">
        <v>11775674.4</v>
      </c>
      <c r="H189" s="290">
        <v>10854365.6</v>
      </c>
      <c r="I189" s="290">
        <v>11878366.4</v>
      </c>
    </row>
    <row r="190" ht="42.75" customHeight="1"/>
    <row r="191" ht="42.75" customHeight="1"/>
  </sheetData>
  <sheetProtection selectLockedCells="1" selectUnlockedCells="1"/>
  <autoFilter ref="A12:L189"/>
  <mergeCells count="5">
    <mergeCell ref="A6:J6"/>
    <mergeCell ref="A7:J7"/>
    <mergeCell ref="A8:J8"/>
    <mergeCell ref="A9:J9"/>
    <mergeCell ref="A10:J10"/>
  </mergeCells>
  <printOptions/>
  <pageMargins left="0.75" right="0.75" top="1" bottom="1" header="0.5118055555555555" footer="0.5118055555555555"/>
  <pageSetup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L189"/>
  <sheetViews>
    <sheetView showGridLines="0" workbookViewId="0" topLeftCell="A1">
      <selection activeCell="A1" sqref="A1"/>
    </sheetView>
  </sheetViews>
  <sheetFormatPr defaultColWidth="9.140625" defaultRowHeight="12.75" customHeight="1" outlineLevelRow="3"/>
  <cols>
    <col min="1" max="1" width="13.00390625" style="257" customWidth="1"/>
    <col min="2" max="2" width="30.7109375" style="257" customWidth="1"/>
    <col min="3" max="3" width="6.7109375" style="257" customWidth="1"/>
    <col min="4" max="4" width="30.7109375" style="257" customWidth="1"/>
    <col min="5" max="5" width="6.7109375" style="257" customWidth="1"/>
    <col min="6" max="6" width="30.7109375" style="257" customWidth="1"/>
    <col min="7" max="7" width="6.7109375" style="257" customWidth="1"/>
    <col min="8" max="9" width="30.7109375" style="257" customWidth="1"/>
    <col min="10" max="12" width="15.421875" style="257" customWidth="1"/>
    <col min="13" max="16384" width="9.140625" style="257" customWidth="1"/>
  </cols>
  <sheetData>
    <row r="1" spans="1:10" ht="12.75" customHeight="1">
      <c r="A1" s="258" t="s">
        <v>453</v>
      </c>
      <c r="B1" s="258"/>
      <c r="C1" s="258"/>
      <c r="D1" s="259"/>
      <c r="E1" s="259"/>
      <c r="F1" s="259"/>
      <c r="G1" s="259"/>
      <c r="H1" s="259"/>
      <c r="I1" s="259"/>
      <c r="J1" s="259"/>
    </row>
    <row r="2" spans="1:10" ht="12.75" customHeight="1">
      <c r="A2" s="260" t="s">
        <v>726</v>
      </c>
      <c r="B2" s="259"/>
      <c r="C2" s="259"/>
      <c r="D2" s="259"/>
      <c r="E2" s="259"/>
      <c r="F2" s="259"/>
      <c r="G2" s="259"/>
      <c r="H2" s="259"/>
      <c r="I2" s="259"/>
      <c r="J2" s="259"/>
    </row>
    <row r="3" spans="1:10" ht="12.75" customHeight="1">
      <c r="A3" s="261"/>
      <c r="B3" s="262"/>
      <c r="C3" s="262"/>
      <c r="D3" s="262"/>
      <c r="E3" s="262"/>
      <c r="F3" s="262"/>
      <c r="G3" s="262"/>
      <c r="H3" s="262"/>
      <c r="I3" s="262"/>
      <c r="J3" s="262"/>
    </row>
    <row r="4" spans="1:10" ht="12.75" customHeight="1">
      <c r="A4" s="261" t="s">
        <v>727</v>
      </c>
      <c r="B4" s="262"/>
      <c r="C4" s="262"/>
      <c r="D4" s="262"/>
      <c r="E4" s="263"/>
      <c r="F4" s="262"/>
      <c r="G4" s="263"/>
      <c r="H4" s="263"/>
      <c r="I4" s="262"/>
      <c r="J4" s="262"/>
    </row>
    <row r="5" spans="1:10" ht="12.75" customHeight="1">
      <c r="A5" s="259" t="s">
        <v>728</v>
      </c>
      <c r="B5" s="259"/>
      <c r="C5" s="259"/>
      <c r="D5" s="259"/>
      <c r="E5" s="259"/>
      <c r="F5" s="259"/>
      <c r="G5" s="259"/>
      <c r="H5" s="259"/>
      <c r="I5" s="259"/>
      <c r="J5" s="259"/>
    </row>
    <row r="6" spans="1:10" ht="12.75" customHeight="1">
      <c r="A6" s="264"/>
      <c r="B6" s="264"/>
      <c r="C6" s="264"/>
      <c r="D6" s="264"/>
      <c r="E6" s="264"/>
      <c r="F6" s="264"/>
      <c r="G6" s="264"/>
      <c r="H6" s="264"/>
      <c r="I6" s="264"/>
      <c r="J6" s="264"/>
    </row>
    <row r="7" spans="1:10" ht="12.75" customHeight="1">
      <c r="A7" s="264" t="s">
        <v>539</v>
      </c>
      <c r="B7" s="264"/>
      <c r="C7" s="264"/>
      <c r="D7" s="264"/>
      <c r="E7" s="264"/>
      <c r="F7" s="264"/>
      <c r="G7" s="264"/>
      <c r="H7" s="264"/>
      <c r="I7" s="264"/>
      <c r="J7" s="264"/>
    </row>
    <row r="8" spans="1:10" ht="12.75" customHeight="1">
      <c r="A8" s="264" t="s">
        <v>540</v>
      </c>
      <c r="B8" s="264"/>
      <c r="C8" s="264"/>
      <c r="D8" s="264"/>
      <c r="E8" s="264"/>
      <c r="F8" s="264"/>
      <c r="G8" s="264"/>
      <c r="H8" s="264"/>
      <c r="I8" s="264"/>
      <c r="J8" s="264"/>
    </row>
    <row r="9" spans="1:10" ht="66" customHeight="1">
      <c r="A9" s="265" t="s">
        <v>541</v>
      </c>
      <c r="B9" s="265"/>
      <c r="C9" s="265"/>
      <c r="D9" s="265"/>
      <c r="E9" s="265"/>
      <c r="F9" s="265"/>
      <c r="G9" s="265"/>
      <c r="H9" s="265"/>
      <c r="I9" s="265"/>
      <c r="J9" s="265"/>
    </row>
    <row r="10" spans="1:10" ht="12.75" customHeight="1">
      <c r="A10" s="264"/>
      <c r="B10" s="264"/>
      <c r="C10" s="264"/>
      <c r="D10" s="264"/>
      <c r="E10" s="264"/>
      <c r="F10" s="264"/>
      <c r="G10" s="264"/>
      <c r="H10" s="264"/>
      <c r="I10" s="264"/>
      <c r="J10" s="264"/>
    </row>
    <row r="11" spans="1:10" ht="12.75" customHeight="1">
      <c r="A11" s="259" t="s">
        <v>542</v>
      </c>
      <c r="B11" s="259"/>
      <c r="C11" s="259"/>
      <c r="D11" s="259"/>
      <c r="E11" s="259"/>
      <c r="F11" s="259"/>
      <c r="G11" s="259"/>
      <c r="H11" s="259"/>
      <c r="I11" s="259"/>
      <c r="J11" s="259"/>
    </row>
    <row r="12" spans="1:12" ht="21" customHeight="1">
      <c r="A12" s="266" t="s">
        <v>475</v>
      </c>
      <c r="B12" s="266" t="s">
        <v>543</v>
      </c>
      <c r="C12" s="266" t="s">
        <v>8</v>
      </c>
      <c r="D12" s="266" t="s">
        <v>729</v>
      </c>
      <c r="E12" s="266" t="s">
        <v>319</v>
      </c>
      <c r="F12" s="266" t="s">
        <v>730</v>
      </c>
      <c r="G12" s="266" t="s">
        <v>320</v>
      </c>
      <c r="H12" s="266" t="s">
        <v>731</v>
      </c>
      <c r="I12" s="266" t="s">
        <v>467</v>
      </c>
      <c r="J12" s="266" t="s">
        <v>544</v>
      </c>
      <c r="K12" s="266" t="s">
        <v>545</v>
      </c>
      <c r="L12" s="266" t="s">
        <v>546</v>
      </c>
    </row>
    <row r="13" spans="1:12" ht="25.5" customHeight="1">
      <c r="A13" s="291" t="s">
        <v>547</v>
      </c>
      <c r="B13" s="292" t="s">
        <v>548</v>
      </c>
      <c r="C13" s="293"/>
      <c r="D13" s="292"/>
      <c r="E13" s="293"/>
      <c r="F13" s="292"/>
      <c r="G13" s="293"/>
      <c r="H13" s="292"/>
      <c r="I13" s="292"/>
      <c r="J13" s="294">
        <v>11775674.4</v>
      </c>
      <c r="K13" s="294">
        <v>10854365.6</v>
      </c>
      <c r="L13" s="294">
        <v>11878366.4</v>
      </c>
    </row>
    <row r="14" spans="1:12" ht="51" customHeight="1" hidden="1" outlineLevel="1">
      <c r="A14" s="291" t="s">
        <v>549</v>
      </c>
      <c r="B14" s="292" t="s">
        <v>550</v>
      </c>
      <c r="C14" s="293"/>
      <c r="D14" s="292"/>
      <c r="E14" s="293"/>
      <c r="F14" s="292"/>
      <c r="G14" s="293"/>
      <c r="H14" s="292"/>
      <c r="I14" s="292"/>
      <c r="J14" s="294">
        <v>9085868.4</v>
      </c>
      <c r="K14" s="294">
        <v>8882228.1</v>
      </c>
      <c r="L14" s="294">
        <v>9876120.4</v>
      </c>
    </row>
    <row r="15" spans="1:12" ht="76.5" customHeight="1" hidden="1" outlineLevel="2">
      <c r="A15" s="291" t="s">
        <v>551</v>
      </c>
      <c r="B15" s="292" t="s">
        <v>552</v>
      </c>
      <c r="C15" s="293"/>
      <c r="D15" s="292"/>
      <c r="E15" s="293"/>
      <c r="F15" s="292"/>
      <c r="G15" s="293"/>
      <c r="H15" s="292"/>
      <c r="I15" s="292"/>
      <c r="J15" s="294">
        <v>6043609.7</v>
      </c>
      <c r="K15" s="294">
        <v>6735505</v>
      </c>
      <c r="L15" s="294">
        <v>7659952</v>
      </c>
    </row>
    <row r="16" spans="1:12" ht="63.75" customHeight="1" hidden="1" outlineLevel="3">
      <c r="A16" s="282" t="s">
        <v>551</v>
      </c>
      <c r="B16" s="283" t="s">
        <v>552</v>
      </c>
      <c r="C16" s="282" t="s">
        <v>54</v>
      </c>
      <c r="D16" s="283" t="s">
        <v>732</v>
      </c>
      <c r="E16" s="282" t="s">
        <v>328</v>
      </c>
      <c r="F16" s="283" t="s">
        <v>725</v>
      </c>
      <c r="G16" s="282" t="s">
        <v>359</v>
      </c>
      <c r="H16" s="283" t="s">
        <v>733</v>
      </c>
      <c r="I16" s="283" t="s">
        <v>485</v>
      </c>
      <c r="J16" s="284">
        <v>308293.2</v>
      </c>
      <c r="K16" s="284">
        <v>303480.7</v>
      </c>
      <c r="L16" s="284">
        <v>307983.4</v>
      </c>
    </row>
    <row r="17" spans="1:12" ht="63.75" customHeight="1" hidden="1" outlineLevel="3">
      <c r="A17" s="282" t="s">
        <v>551</v>
      </c>
      <c r="B17" s="283" t="s">
        <v>552</v>
      </c>
      <c r="C17" s="282" t="s">
        <v>54</v>
      </c>
      <c r="D17" s="283" t="s">
        <v>732</v>
      </c>
      <c r="E17" s="282" t="s">
        <v>328</v>
      </c>
      <c r="F17" s="283" t="s">
        <v>725</v>
      </c>
      <c r="G17" s="282" t="s">
        <v>350</v>
      </c>
      <c r="H17" s="283" t="s">
        <v>734</v>
      </c>
      <c r="I17" s="283" t="s">
        <v>485</v>
      </c>
      <c r="J17" s="284">
        <v>331.5</v>
      </c>
      <c r="K17" s="284">
        <v>327.7</v>
      </c>
      <c r="L17" s="284">
        <v>334.2</v>
      </c>
    </row>
    <row r="18" spans="1:12" ht="63.75" customHeight="1" hidden="1" outlineLevel="3">
      <c r="A18" s="282" t="s">
        <v>551</v>
      </c>
      <c r="B18" s="283" t="s">
        <v>552</v>
      </c>
      <c r="C18" s="282" t="s">
        <v>54</v>
      </c>
      <c r="D18" s="283" t="s">
        <v>732</v>
      </c>
      <c r="E18" s="282" t="s">
        <v>172</v>
      </c>
      <c r="F18" s="283" t="s">
        <v>725</v>
      </c>
      <c r="G18" s="282" t="s">
        <v>359</v>
      </c>
      <c r="H18" s="283" t="s">
        <v>733</v>
      </c>
      <c r="I18" s="283" t="s">
        <v>485</v>
      </c>
      <c r="J18" s="284">
        <v>9678</v>
      </c>
      <c r="K18" s="284">
        <v>9411.2</v>
      </c>
      <c r="L18" s="284">
        <v>9810.1</v>
      </c>
    </row>
    <row r="19" spans="1:12" ht="63.75" customHeight="1" hidden="1" outlineLevel="3">
      <c r="A19" s="282" t="s">
        <v>551</v>
      </c>
      <c r="B19" s="283" t="s">
        <v>552</v>
      </c>
      <c r="C19" s="282" t="s">
        <v>48</v>
      </c>
      <c r="D19" s="283" t="s">
        <v>735</v>
      </c>
      <c r="E19" s="282" t="s">
        <v>328</v>
      </c>
      <c r="F19" s="283" t="s">
        <v>725</v>
      </c>
      <c r="G19" s="282" t="s">
        <v>359</v>
      </c>
      <c r="H19" s="283" t="s">
        <v>733</v>
      </c>
      <c r="I19" s="283" t="s">
        <v>485</v>
      </c>
      <c r="J19" s="284">
        <v>204171.4</v>
      </c>
      <c r="K19" s="284">
        <v>188200.3</v>
      </c>
      <c r="L19" s="284">
        <v>189993</v>
      </c>
    </row>
    <row r="20" spans="1:12" ht="63.75" customHeight="1" hidden="1" outlineLevel="3">
      <c r="A20" s="282" t="s">
        <v>551</v>
      </c>
      <c r="B20" s="283" t="s">
        <v>552</v>
      </c>
      <c r="C20" s="282" t="s">
        <v>48</v>
      </c>
      <c r="D20" s="283" t="s">
        <v>735</v>
      </c>
      <c r="E20" s="282" t="s">
        <v>328</v>
      </c>
      <c r="F20" s="283" t="s">
        <v>725</v>
      </c>
      <c r="G20" s="282" t="s">
        <v>350</v>
      </c>
      <c r="H20" s="283" t="s">
        <v>734</v>
      </c>
      <c r="I20" s="283" t="s">
        <v>485</v>
      </c>
      <c r="J20" s="284">
        <v>177.7</v>
      </c>
      <c r="K20" s="284">
        <v>174.1</v>
      </c>
      <c r="L20" s="284">
        <v>177</v>
      </c>
    </row>
    <row r="21" spans="1:12" ht="63.75" customHeight="1" hidden="1" outlineLevel="3">
      <c r="A21" s="282" t="s">
        <v>551</v>
      </c>
      <c r="B21" s="283" t="s">
        <v>552</v>
      </c>
      <c r="C21" s="282" t="s">
        <v>48</v>
      </c>
      <c r="D21" s="283" t="s">
        <v>735</v>
      </c>
      <c r="E21" s="282" t="s">
        <v>368</v>
      </c>
      <c r="F21" s="283" t="s">
        <v>725</v>
      </c>
      <c r="G21" s="282" t="s">
        <v>359</v>
      </c>
      <c r="H21" s="283" t="s">
        <v>733</v>
      </c>
      <c r="I21" s="283" t="s">
        <v>485</v>
      </c>
      <c r="J21" s="284">
        <v>185932.2</v>
      </c>
      <c r="K21" s="284">
        <v>173724.3</v>
      </c>
      <c r="L21" s="284">
        <v>175602.3</v>
      </c>
    </row>
    <row r="22" spans="1:12" ht="63.75" customHeight="1" hidden="1" outlineLevel="3">
      <c r="A22" s="282" t="s">
        <v>551</v>
      </c>
      <c r="B22" s="283" t="s">
        <v>552</v>
      </c>
      <c r="C22" s="282" t="s">
        <v>48</v>
      </c>
      <c r="D22" s="283" t="s">
        <v>735</v>
      </c>
      <c r="E22" s="282" t="s">
        <v>368</v>
      </c>
      <c r="F22" s="283" t="s">
        <v>725</v>
      </c>
      <c r="G22" s="282" t="s">
        <v>350</v>
      </c>
      <c r="H22" s="283" t="s">
        <v>734</v>
      </c>
      <c r="I22" s="283" t="s">
        <v>485</v>
      </c>
      <c r="J22" s="284">
        <v>8719.4</v>
      </c>
      <c r="K22" s="284">
        <v>7995.7</v>
      </c>
      <c r="L22" s="284">
        <v>8013.4</v>
      </c>
    </row>
    <row r="23" spans="1:12" ht="63.75" customHeight="1" hidden="1" outlineLevel="3">
      <c r="A23" s="282" t="s">
        <v>551</v>
      </c>
      <c r="B23" s="283" t="s">
        <v>552</v>
      </c>
      <c r="C23" s="282" t="s">
        <v>48</v>
      </c>
      <c r="D23" s="283" t="s">
        <v>735</v>
      </c>
      <c r="E23" s="282" t="s">
        <v>172</v>
      </c>
      <c r="F23" s="283" t="s">
        <v>725</v>
      </c>
      <c r="G23" s="282" t="s">
        <v>359</v>
      </c>
      <c r="H23" s="283" t="s">
        <v>733</v>
      </c>
      <c r="I23" s="283" t="s">
        <v>485</v>
      </c>
      <c r="J23" s="284">
        <v>9387.3</v>
      </c>
      <c r="K23" s="284">
        <v>8935.9</v>
      </c>
      <c r="L23" s="284">
        <v>9041.3</v>
      </c>
    </row>
    <row r="24" spans="1:12" ht="63.75" customHeight="1" hidden="1" outlineLevel="3">
      <c r="A24" s="282" t="s">
        <v>551</v>
      </c>
      <c r="B24" s="283" t="s">
        <v>552</v>
      </c>
      <c r="C24" s="282" t="s">
        <v>382</v>
      </c>
      <c r="D24" s="283" t="s">
        <v>736</v>
      </c>
      <c r="E24" s="282" t="s">
        <v>328</v>
      </c>
      <c r="F24" s="283" t="s">
        <v>725</v>
      </c>
      <c r="G24" s="282" t="s">
        <v>359</v>
      </c>
      <c r="H24" s="283" t="s">
        <v>733</v>
      </c>
      <c r="I24" s="283" t="s">
        <v>485</v>
      </c>
      <c r="J24" s="284">
        <v>8797</v>
      </c>
      <c r="K24" s="284">
        <v>8766</v>
      </c>
      <c r="L24" s="284">
        <v>8947.5</v>
      </c>
    </row>
    <row r="25" spans="1:12" ht="63.75" customHeight="1" hidden="1" outlineLevel="3">
      <c r="A25" s="282" t="s">
        <v>551</v>
      </c>
      <c r="B25" s="283" t="s">
        <v>552</v>
      </c>
      <c r="C25" s="282" t="s">
        <v>382</v>
      </c>
      <c r="D25" s="283" t="s">
        <v>736</v>
      </c>
      <c r="E25" s="282" t="s">
        <v>368</v>
      </c>
      <c r="F25" s="283" t="s">
        <v>725</v>
      </c>
      <c r="G25" s="282" t="s">
        <v>359</v>
      </c>
      <c r="H25" s="283" t="s">
        <v>733</v>
      </c>
      <c r="I25" s="283" t="s">
        <v>485</v>
      </c>
      <c r="J25" s="284">
        <v>14829</v>
      </c>
      <c r="K25" s="284">
        <v>14233.6</v>
      </c>
      <c r="L25" s="284">
        <v>14371.4</v>
      </c>
    </row>
    <row r="26" spans="1:12" ht="76.5" customHeight="1" hidden="1" outlineLevel="3">
      <c r="A26" s="282" t="s">
        <v>551</v>
      </c>
      <c r="B26" s="283" t="s">
        <v>552</v>
      </c>
      <c r="C26" s="282" t="s">
        <v>107</v>
      </c>
      <c r="D26" s="283" t="s">
        <v>737</v>
      </c>
      <c r="E26" s="282" t="s">
        <v>553</v>
      </c>
      <c r="F26" s="283" t="s">
        <v>738</v>
      </c>
      <c r="G26" s="282" t="s">
        <v>554</v>
      </c>
      <c r="H26" s="283" t="s">
        <v>739</v>
      </c>
      <c r="I26" s="283" t="s">
        <v>485</v>
      </c>
      <c r="J26" s="284">
        <v>105308.5</v>
      </c>
      <c r="K26" s="284"/>
      <c r="L26" s="284"/>
    </row>
    <row r="27" spans="1:12" ht="63.75" customHeight="1" hidden="1" outlineLevel="3">
      <c r="A27" s="282" t="s">
        <v>551</v>
      </c>
      <c r="B27" s="283" t="s">
        <v>552</v>
      </c>
      <c r="C27" s="282" t="s">
        <v>107</v>
      </c>
      <c r="D27" s="283" t="s">
        <v>737</v>
      </c>
      <c r="E27" s="282" t="s">
        <v>555</v>
      </c>
      <c r="F27" s="283" t="s">
        <v>740</v>
      </c>
      <c r="G27" s="282" t="s">
        <v>556</v>
      </c>
      <c r="H27" s="283" t="s">
        <v>741</v>
      </c>
      <c r="I27" s="283" t="s">
        <v>485</v>
      </c>
      <c r="J27" s="284">
        <v>768949.9</v>
      </c>
      <c r="K27" s="284">
        <v>713495.9</v>
      </c>
      <c r="L27" s="284">
        <v>715117.8</v>
      </c>
    </row>
    <row r="28" spans="1:12" ht="63.75" customHeight="1" hidden="1" outlineLevel="3">
      <c r="A28" s="282" t="s">
        <v>551</v>
      </c>
      <c r="B28" s="283" t="s">
        <v>552</v>
      </c>
      <c r="C28" s="282" t="s">
        <v>107</v>
      </c>
      <c r="D28" s="283" t="s">
        <v>737</v>
      </c>
      <c r="E28" s="282" t="s">
        <v>557</v>
      </c>
      <c r="F28" s="283" t="s">
        <v>742</v>
      </c>
      <c r="G28" s="282" t="s">
        <v>558</v>
      </c>
      <c r="H28" s="283" t="s">
        <v>743</v>
      </c>
      <c r="I28" s="283" t="s">
        <v>485</v>
      </c>
      <c r="J28" s="284">
        <v>4266620.2</v>
      </c>
      <c r="K28" s="284">
        <v>5174900.5</v>
      </c>
      <c r="L28" s="284">
        <v>6083180.8</v>
      </c>
    </row>
    <row r="29" spans="1:12" ht="51" customHeight="1" hidden="1" outlineLevel="3">
      <c r="A29" s="282" t="s">
        <v>559</v>
      </c>
      <c r="B29" s="283" t="s">
        <v>560</v>
      </c>
      <c r="C29" s="282" t="s">
        <v>107</v>
      </c>
      <c r="D29" s="283" t="s">
        <v>737</v>
      </c>
      <c r="E29" s="282" t="s">
        <v>108</v>
      </c>
      <c r="F29" s="283" t="s">
        <v>744</v>
      </c>
      <c r="G29" s="282" t="s">
        <v>554</v>
      </c>
      <c r="H29" s="283" t="s">
        <v>739</v>
      </c>
      <c r="I29" s="283" t="s">
        <v>485</v>
      </c>
      <c r="J29" s="284">
        <v>26012.5</v>
      </c>
      <c r="K29" s="284"/>
      <c r="L29" s="284"/>
    </row>
    <row r="30" spans="1:12" ht="51" customHeight="1" hidden="1" outlineLevel="3">
      <c r="A30" s="282" t="s">
        <v>561</v>
      </c>
      <c r="B30" s="283" t="s">
        <v>562</v>
      </c>
      <c r="C30" s="282" t="s">
        <v>563</v>
      </c>
      <c r="D30" s="283" t="s">
        <v>745</v>
      </c>
      <c r="E30" s="282" t="s">
        <v>328</v>
      </c>
      <c r="F30" s="283" t="s">
        <v>725</v>
      </c>
      <c r="G30" s="282" t="s">
        <v>329</v>
      </c>
      <c r="H30" s="283" t="s">
        <v>746</v>
      </c>
      <c r="I30" s="283" t="s">
        <v>485</v>
      </c>
      <c r="J30" s="284"/>
      <c r="K30" s="284">
        <v>102707.4</v>
      </c>
      <c r="L30" s="284">
        <v>106826.7</v>
      </c>
    </row>
    <row r="31" spans="1:12" ht="51" customHeight="1" hidden="1" outlineLevel="3">
      <c r="A31" s="282" t="s">
        <v>561</v>
      </c>
      <c r="B31" s="283" t="s">
        <v>562</v>
      </c>
      <c r="C31" s="282" t="s">
        <v>563</v>
      </c>
      <c r="D31" s="283" t="s">
        <v>745</v>
      </c>
      <c r="E31" s="282" t="s">
        <v>564</v>
      </c>
      <c r="F31" s="283" t="s">
        <v>725</v>
      </c>
      <c r="G31" s="282" t="s">
        <v>329</v>
      </c>
      <c r="H31" s="283" t="s">
        <v>746</v>
      </c>
      <c r="I31" s="283" t="s">
        <v>485</v>
      </c>
      <c r="J31" s="284"/>
      <c r="K31" s="284">
        <v>29151.7</v>
      </c>
      <c r="L31" s="284">
        <v>30553</v>
      </c>
    </row>
    <row r="32" spans="1:12" ht="51" customHeight="1" hidden="1" outlineLevel="3">
      <c r="A32" s="282" t="s">
        <v>561</v>
      </c>
      <c r="B32" s="283" t="s">
        <v>562</v>
      </c>
      <c r="C32" s="282" t="s">
        <v>107</v>
      </c>
      <c r="D32" s="283" t="s">
        <v>737</v>
      </c>
      <c r="E32" s="282" t="s">
        <v>108</v>
      </c>
      <c r="F32" s="283" t="s">
        <v>744</v>
      </c>
      <c r="G32" s="282" t="s">
        <v>340</v>
      </c>
      <c r="H32" s="283" t="s">
        <v>747</v>
      </c>
      <c r="I32" s="283" t="s">
        <v>485</v>
      </c>
      <c r="J32" s="284">
        <v>126402</v>
      </c>
      <c r="K32" s="284"/>
      <c r="L32" s="284"/>
    </row>
    <row r="33" spans="1:12" ht="25.5" customHeight="1" hidden="1" outlineLevel="2" collapsed="1">
      <c r="A33" s="291" t="s">
        <v>565</v>
      </c>
      <c r="B33" s="292" t="s">
        <v>566</v>
      </c>
      <c r="C33" s="293"/>
      <c r="D33" s="292"/>
      <c r="E33" s="293"/>
      <c r="F33" s="292"/>
      <c r="G33" s="293"/>
      <c r="H33" s="292"/>
      <c r="I33" s="292"/>
      <c r="J33" s="294">
        <v>131459.3</v>
      </c>
      <c r="K33" s="294">
        <v>114143.5</v>
      </c>
      <c r="L33" s="294">
        <v>114197.6</v>
      </c>
    </row>
    <row r="34" spans="1:12" ht="25.5" customHeight="1" hidden="1" outlineLevel="3">
      <c r="A34" s="282" t="s">
        <v>565</v>
      </c>
      <c r="B34" s="283" t="s">
        <v>566</v>
      </c>
      <c r="C34" s="282" t="s">
        <v>48</v>
      </c>
      <c r="D34" s="283" t="s">
        <v>735</v>
      </c>
      <c r="E34" s="282" t="s">
        <v>567</v>
      </c>
      <c r="F34" s="283" t="s">
        <v>725</v>
      </c>
      <c r="G34" s="282" t="s">
        <v>329</v>
      </c>
      <c r="H34" s="283" t="s">
        <v>746</v>
      </c>
      <c r="I34" s="283" t="s">
        <v>485</v>
      </c>
      <c r="J34" s="284">
        <v>129998.5</v>
      </c>
      <c r="K34" s="284">
        <v>112682.7</v>
      </c>
      <c r="L34" s="284">
        <v>112736.8</v>
      </c>
    </row>
    <row r="35" spans="1:12" ht="63.75" customHeight="1" hidden="1" outlineLevel="3">
      <c r="A35" s="282" t="s">
        <v>568</v>
      </c>
      <c r="B35" s="283" t="s">
        <v>569</v>
      </c>
      <c r="C35" s="282" t="s">
        <v>48</v>
      </c>
      <c r="D35" s="283" t="s">
        <v>735</v>
      </c>
      <c r="E35" s="282" t="s">
        <v>368</v>
      </c>
      <c r="F35" s="283" t="s">
        <v>725</v>
      </c>
      <c r="G35" s="282" t="s">
        <v>329</v>
      </c>
      <c r="H35" s="283" t="s">
        <v>746</v>
      </c>
      <c r="I35" s="283" t="s">
        <v>485</v>
      </c>
      <c r="J35" s="284">
        <v>1460.8</v>
      </c>
      <c r="K35" s="284">
        <v>1460.8</v>
      </c>
      <c r="L35" s="284">
        <v>1460.8</v>
      </c>
    </row>
    <row r="36" spans="1:12" ht="25.5" customHeight="1" hidden="1" outlineLevel="2" collapsed="1">
      <c r="A36" s="291" t="s">
        <v>570</v>
      </c>
      <c r="B36" s="292" t="s">
        <v>571</v>
      </c>
      <c r="C36" s="293"/>
      <c r="D36" s="292"/>
      <c r="E36" s="293"/>
      <c r="F36" s="292"/>
      <c r="G36" s="293"/>
      <c r="H36" s="292"/>
      <c r="I36" s="292"/>
      <c r="J36" s="294">
        <v>113536.6</v>
      </c>
      <c r="K36" s="294">
        <v>107325.4</v>
      </c>
      <c r="L36" s="294">
        <v>109257</v>
      </c>
    </row>
    <row r="37" spans="1:12" ht="51" customHeight="1" hidden="1" outlineLevel="3">
      <c r="A37" s="282" t="s">
        <v>570</v>
      </c>
      <c r="B37" s="283" t="s">
        <v>571</v>
      </c>
      <c r="C37" s="282" t="s">
        <v>54</v>
      </c>
      <c r="D37" s="283" t="s">
        <v>732</v>
      </c>
      <c r="E37" s="282" t="s">
        <v>328</v>
      </c>
      <c r="F37" s="283" t="s">
        <v>725</v>
      </c>
      <c r="G37" s="282" t="s">
        <v>359</v>
      </c>
      <c r="H37" s="283" t="s">
        <v>733</v>
      </c>
      <c r="I37" s="283" t="s">
        <v>485</v>
      </c>
      <c r="J37" s="284">
        <v>113536.6</v>
      </c>
      <c r="K37" s="284">
        <v>107325.4</v>
      </c>
      <c r="L37" s="284">
        <v>109257</v>
      </c>
    </row>
    <row r="38" spans="1:12" ht="114.75" customHeight="1" hidden="1" outlineLevel="2" collapsed="1">
      <c r="A38" s="291" t="s">
        <v>572</v>
      </c>
      <c r="B38" s="295" t="s">
        <v>573</v>
      </c>
      <c r="C38" s="293"/>
      <c r="D38" s="292"/>
      <c r="E38" s="293"/>
      <c r="F38" s="292"/>
      <c r="G38" s="293"/>
      <c r="H38" s="292"/>
      <c r="I38" s="292"/>
      <c r="J38" s="294">
        <v>791497.5</v>
      </c>
      <c r="K38" s="294">
        <v>775706.3</v>
      </c>
      <c r="L38" s="294">
        <v>785311.2</v>
      </c>
    </row>
    <row r="39" spans="1:12" ht="102" customHeight="1" hidden="1" outlineLevel="3">
      <c r="A39" s="282" t="s">
        <v>572</v>
      </c>
      <c r="B39" s="286" t="s">
        <v>573</v>
      </c>
      <c r="C39" s="282" t="s">
        <v>54</v>
      </c>
      <c r="D39" s="283" t="s">
        <v>732</v>
      </c>
      <c r="E39" s="282" t="s">
        <v>328</v>
      </c>
      <c r="F39" s="283" t="s">
        <v>725</v>
      </c>
      <c r="G39" s="282" t="s">
        <v>359</v>
      </c>
      <c r="H39" s="283" t="s">
        <v>733</v>
      </c>
      <c r="I39" s="283" t="s">
        <v>485</v>
      </c>
      <c r="J39" s="284">
        <v>29467.3</v>
      </c>
      <c r="K39" s="284">
        <v>29816.3</v>
      </c>
      <c r="L39" s="284">
        <v>30179.1</v>
      </c>
    </row>
    <row r="40" spans="1:12" ht="102" customHeight="1" hidden="1" outlineLevel="3">
      <c r="A40" s="282" t="s">
        <v>572</v>
      </c>
      <c r="B40" s="286" t="s">
        <v>573</v>
      </c>
      <c r="C40" s="282" t="s">
        <v>574</v>
      </c>
      <c r="D40" s="283" t="s">
        <v>748</v>
      </c>
      <c r="E40" s="282" t="s">
        <v>575</v>
      </c>
      <c r="F40" s="283" t="s">
        <v>725</v>
      </c>
      <c r="G40" s="282" t="s">
        <v>359</v>
      </c>
      <c r="H40" s="283" t="s">
        <v>733</v>
      </c>
      <c r="I40" s="283" t="s">
        <v>485</v>
      </c>
      <c r="J40" s="284">
        <v>228000.1</v>
      </c>
      <c r="K40" s="284">
        <v>223286.6</v>
      </c>
      <c r="L40" s="284">
        <v>226470.9</v>
      </c>
    </row>
    <row r="41" spans="1:12" ht="102" customHeight="1" hidden="1" outlineLevel="3">
      <c r="A41" s="282" t="s">
        <v>572</v>
      </c>
      <c r="B41" s="286" t="s">
        <v>573</v>
      </c>
      <c r="C41" s="282" t="s">
        <v>107</v>
      </c>
      <c r="D41" s="283" t="s">
        <v>737</v>
      </c>
      <c r="E41" s="282" t="s">
        <v>415</v>
      </c>
      <c r="F41" s="283" t="s">
        <v>725</v>
      </c>
      <c r="G41" s="282" t="s">
        <v>359</v>
      </c>
      <c r="H41" s="283" t="s">
        <v>733</v>
      </c>
      <c r="I41" s="283" t="s">
        <v>485</v>
      </c>
      <c r="J41" s="284">
        <v>524030.1</v>
      </c>
      <c r="K41" s="284">
        <v>522603.5</v>
      </c>
      <c r="L41" s="284">
        <v>528661.1</v>
      </c>
    </row>
    <row r="42" spans="1:12" ht="38.25" customHeight="1" hidden="1" outlineLevel="3">
      <c r="A42" s="282" t="s">
        <v>576</v>
      </c>
      <c r="B42" s="283" t="s">
        <v>577</v>
      </c>
      <c r="C42" s="282" t="s">
        <v>574</v>
      </c>
      <c r="D42" s="283" t="s">
        <v>748</v>
      </c>
      <c r="E42" s="282" t="s">
        <v>575</v>
      </c>
      <c r="F42" s="283" t="s">
        <v>725</v>
      </c>
      <c r="G42" s="282" t="s">
        <v>329</v>
      </c>
      <c r="H42" s="283" t="s">
        <v>746</v>
      </c>
      <c r="I42" s="283" t="s">
        <v>485</v>
      </c>
      <c r="J42" s="284">
        <v>10000</v>
      </c>
      <c r="K42" s="284"/>
      <c r="L42" s="284"/>
    </row>
    <row r="43" spans="1:12" ht="89.25" customHeight="1" hidden="1" outlineLevel="2" collapsed="1">
      <c r="A43" s="291" t="s">
        <v>578</v>
      </c>
      <c r="B43" s="292" t="s">
        <v>579</v>
      </c>
      <c r="C43" s="293"/>
      <c r="D43" s="292"/>
      <c r="E43" s="293"/>
      <c r="F43" s="292"/>
      <c r="G43" s="293"/>
      <c r="H43" s="292"/>
      <c r="I43" s="292"/>
      <c r="J43" s="294">
        <v>446537.5</v>
      </c>
      <c r="K43" s="294">
        <v>393724.3</v>
      </c>
      <c r="L43" s="294">
        <v>421457.5</v>
      </c>
    </row>
    <row r="44" spans="1:12" ht="76.5" customHeight="1" hidden="1" outlineLevel="3">
      <c r="A44" s="282" t="s">
        <v>578</v>
      </c>
      <c r="B44" s="283" t="s">
        <v>579</v>
      </c>
      <c r="C44" s="282" t="s">
        <v>107</v>
      </c>
      <c r="D44" s="283" t="s">
        <v>737</v>
      </c>
      <c r="E44" s="282" t="s">
        <v>415</v>
      </c>
      <c r="F44" s="283" t="s">
        <v>725</v>
      </c>
      <c r="G44" s="282" t="s">
        <v>340</v>
      </c>
      <c r="H44" s="283" t="s">
        <v>747</v>
      </c>
      <c r="I44" s="283" t="s">
        <v>485</v>
      </c>
      <c r="J44" s="284">
        <v>3178</v>
      </c>
      <c r="K44" s="284"/>
      <c r="L44" s="284"/>
    </row>
    <row r="45" spans="1:12" ht="25.5" customHeight="1" hidden="1" outlineLevel="3">
      <c r="A45" s="282" t="s">
        <v>580</v>
      </c>
      <c r="B45" s="283" t="s">
        <v>581</v>
      </c>
      <c r="C45" s="282" t="s">
        <v>54</v>
      </c>
      <c r="D45" s="283" t="s">
        <v>732</v>
      </c>
      <c r="E45" s="282" t="s">
        <v>328</v>
      </c>
      <c r="F45" s="283" t="s">
        <v>725</v>
      </c>
      <c r="G45" s="282" t="s">
        <v>329</v>
      </c>
      <c r="H45" s="283" t="s">
        <v>746</v>
      </c>
      <c r="I45" s="283" t="s">
        <v>485</v>
      </c>
      <c r="J45" s="284">
        <v>212404.3</v>
      </c>
      <c r="K45" s="284">
        <v>384789.9</v>
      </c>
      <c r="L45" s="284">
        <v>412523</v>
      </c>
    </row>
    <row r="46" spans="1:12" ht="25.5" customHeight="1" hidden="1" outlineLevel="3">
      <c r="A46" s="282" t="s">
        <v>580</v>
      </c>
      <c r="B46" s="283" t="s">
        <v>581</v>
      </c>
      <c r="C46" s="282" t="s">
        <v>54</v>
      </c>
      <c r="D46" s="283" t="s">
        <v>732</v>
      </c>
      <c r="E46" s="282" t="s">
        <v>328</v>
      </c>
      <c r="F46" s="283" t="s">
        <v>725</v>
      </c>
      <c r="G46" s="282" t="s">
        <v>335</v>
      </c>
      <c r="H46" s="283" t="s">
        <v>749</v>
      </c>
      <c r="I46" s="283" t="s">
        <v>485</v>
      </c>
      <c r="J46" s="284">
        <v>1900</v>
      </c>
      <c r="K46" s="284"/>
      <c r="L46" s="284"/>
    </row>
    <row r="47" spans="1:12" ht="25.5" customHeight="1" hidden="1" outlineLevel="3">
      <c r="A47" s="282" t="s">
        <v>580</v>
      </c>
      <c r="B47" s="283" t="s">
        <v>581</v>
      </c>
      <c r="C47" s="282" t="s">
        <v>54</v>
      </c>
      <c r="D47" s="283" t="s">
        <v>732</v>
      </c>
      <c r="E47" s="282" t="s">
        <v>172</v>
      </c>
      <c r="F47" s="283" t="s">
        <v>725</v>
      </c>
      <c r="G47" s="282" t="s">
        <v>329</v>
      </c>
      <c r="H47" s="283" t="s">
        <v>746</v>
      </c>
      <c r="I47" s="283" t="s">
        <v>485</v>
      </c>
      <c r="J47" s="284">
        <v>9326.6</v>
      </c>
      <c r="K47" s="284"/>
      <c r="L47" s="284"/>
    </row>
    <row r="48" spans="1:12" ht="25.5" customHeight="1" hidden="1" outlineLevel="3">
      <c r="A48" s="282" t="s">
        <v>580</v>
      </c>
      <c r="B48" s="283" t="s">
        <v>581</v>
      </c>
      <c r="C48" s="282" t="s">
        <v>48</v>
      </c>
      <c r="D48" s="283" t="s">
        <v>735</v>
      </c>
      <c r="E48" s="282" t="s">
        <v>368</v>
      </c>
      <c r="F48" s="283" t="s">
        <v>725</v>
      </c>
      <c r="G48" s="282" t="s">
        <v>329</v>
      </c>
      <c r="H48" s="283" t="s">
        <v>746</v>
      </c>
      <c r="I48" s="283" t="s">
        <v>485</v>
      </c>
      <c r="J48" s="284">
        <v>21293.5</v>
      </c>
      <c r="K48" s="284"/>
      <c r="L48" s="284"/>
    </row>
    <row r="49" spans="1:12" ht="25.5" customHeight="1" hidden="1" outlineLevel="3">
      <c r="A49" s="282" t="s">
        <v>580</v>
      </c>
      <c r="B49" s="283" t="s">
        <v>581</v>
      </c>
      <c r="C49" s="282" t="s">
        <v>48</v>
      </c>
      <c r="D49" s="283" t="s">
        <v>735</v>
      </c>
      <c r="E49" s="282" t="s">
        <v>368</v>
      </c>
      <c r="F49" s="283" t="s">
        <v>725</v>
      </c>
      <c r="G49" s="282" t="s">
        <v>335</v>
      </c>
      <c r="H49" s="283" t="s">
        <v>749</v>
      </c>
      <c r="I49" s="283" t="s">
        <v>485</v>
      </c>
      <c r="J49" s="284">
        <v>3500</v>
      </c>
      <c r="K49" s="284"/>
      <c r="L49" s="284"/>
    </row>
    <row r="50" spans="1:12" ht="25.5" customHeight="1" hidden="1" outlineLevel="3">
      <c r="A50" s="282" t="s">
        <v>580</v>
      </c>
      <c r="B50" s="283" t="s">
        <v>581</v>
      </c>
      <c r="C50" s="282" t="s">
        <v>563</v>
      </c>
      <c r="D50" s="283" t="s">
        <v>745</v>
      </c>
      <c r="E50" s="282" t="s">
        <v>564</v>
      </c>
      <c r="F50" s="283" t="s">
        <v>725</v>
      </c>
      <c r="G50" s="282" t="s">
        <v>329</v>
      </c>
      <c r="H50" s="283" t="s">
        <v>746</v>
      </c>
      <c r="I50" s="283" t="s">
        <v>485</v>
      </c>
      <c r="J50" s="284">
        <v>3000</v>
      </c>
      <c r="K50" s="284"/>
      <c r="L50" s="284"/>
    </row>
    <row r="51" spans="1:12" ht="25.5" customHeight="1" hidden="1" outlineLevel="3">
      <c r="A51" s="282" t="s">
        <v>580</v>
      </c>
      <c r="B51" s="283" t="s">
        <v>581</v>
      </c>
      <c r="C51" s="282" t="s">
        <v>137</v>
      </c>
      <c r="D51" s="283" t="s">
        <v>750</v>
      </c>
      <c r="E51" s="282" t="s">
        <v>437</v>
      </c>
      <c r="F51" s="283" t="s">
        <v>725</v>
      </c>
      <c r="G51" s="282" t="s">
        <v>329</v>
      </c>
      <c r="H51" s="283" t="s">
        <v>746</v>
      </c>
      <c r="I51" s="283" t="s">
        <v>485</v>
      </c>
      <c r="J51" s="284">
        <v>3314.7</v>
      </c>
      <c r="K51" s="284"/>
      <c r="L51" s="284"/>
    </row>
    <row r="52" spans="1:12" ht="25.5" customHeight="1" hidden="1" outlineLevel="3">
      <c r="A52" s="282" t="s">
        <v>580</v>
      </c>
      <c r="B52" s="283" t="s">
        <v>581</v>
      </c>
      <c r="C52" s="282" t="s">
        <v>137</v>
      </c>
      <c r="D52" s="283" t="s">
        <v>750</v>
      </c>
      <c r="E52" s="282" t="s">
        <v>582</v>
      </c>
      <c r="F52" s="283" t="s">
        <v>725</v>
      </c>
      <c r="G52" s="282" t="s">
        <v>335</v>
      </c>
      <c r="H52" s="283" t="s">
        <v>749</v>
      </c>
      <c r="I52" s="283" t="s">
        <v>485</v>
      </c>
      <c r="J52" s="284">
        <v>19243.1</v>
      </c>
      <c r="K52" s="284"/>
      <c r="L52" s="284"/>
    </row>
    <row r="53" spans="1:12" ht="38.25" customHeight="1" hidden="1" outlineLevel="3">
      <c r="A53" s="282" t="s">
        <v>580</v>
      </c>
      <c r="B53" s="283" t="s">
        <v>581</v>
      </c>
      <c r="C53" s="282" t="s">
        <v>574</v>
      </c>
      <c r="D53" s="283" t="s">
        <v>748</v>
      </c>
      <c r="E53" s="282" t="s">
        <v>575</v>
      </c>
      <c r="F53" s="283" t="s">
        <v>725</v>
      </c>
      <c r="G53" s="282" t="s">
        <v>329</v>
      </c>
      <c r="H53" s="283" t="s">
        <v>746</v>
      </c>
      <c r="I53" s="283" t="s">
        <v>485</v>
      </c>
      <c r="J53" s="284">
        <v>6103.8</v>
      </c>
      <c r="K53" s="284"/>
      <c r="L53" s="284"/>
    </row>
    <row r="54" spans="1:12" ht="25.5" customHeight="1" hidden="1" outlineLevel="3">
      <c r="A54" s="282" t="s">
        <v>580</v>
      </c>
      <c r="B54" s="283" t="s">
        <v>581</v>
      </c>
      <c r="C54" s="282" t="s">
        <v>107</v>
      </c>
      <c r="D54" s="283" t="s">
        <v>737</v>
      </c>
      <c r="E54" s="282" t="s">
        <v>415</v>
      </c>
      <c r="F54" s="283" t="s">
        <v>725</v>
      </c>
      <c r="G54" s="282" t="s">
        <v>329</v>
      </c>
      <c r="H54" s="283" t="s">
        <v>746</v>
      </c>
      <c r="I54" s="283" t="s">
        <v>485</v>
      </c>
      <c r="J54" s="284">
        <v>16791.3</v>
      </c>
      <c r="K54" s="284"/>
      <c r="L54" s="284"/>
    </row>
    <row r="55" spans="1:12" ht="25.5" customHeight="1" hidden="1" outlineLevel="3">
      <c r="A55" s="282" t="s">
        <v>580</v>
      </c>
      <c r="B55" s="283" t="s">
        <v>581</v>
      </c>
      <c r="C55" s="282" t="s">
        <v>107</v>
      </c>
      <c r="D55" s="283" t="s">
        <v>737</v>
      </c>
      <c r="E55" s="282" t="s">
        <v>187</v>
      </c>
      <c r="F55" s="283" t="s">
        <v>725</v>
      </c>
      <c r="G55" s="282" t="s">
        <v>329</v>
      </c>
      <c r="H55" s="283" t="s">
        <v>746</v>
      </c>
      <c r="I55" s="283" t="s">
        <v>485</v>
      </c>
      <c r="J55" s="284">
        <v>1100.6</v>
      </c>
      <c r="K55" s="284"/>
      <c r="L55" s="284"/>
    </row>
    <row r="56" spans="1:12" ht="63.75" customHeight="1" hidden="1" outlineLevel="3">
      <c r="A56" s="282" t="s">
        <v>583</v>
      </c>
      <c r="B56" s="283" t="s">
        <v>584</v>
      </c>
      <c r="C56" s="282" t="s">
        <v>107</v>
      </c>
      <c r="D56" s="283" t="s">
        <v>737</v>
      </c>
      <c r="E56" s="282" t="s">
        <v>585</v>
      </c>
      <c r="F56" s="283" t="s">
        <v>751</v>
      </c>
      <c r="G56" s="282" t="s">
        <v>329</v>
      </c>
      <c r="H56" s="283" t="s">
        <v>746</v>
      </c>
      <c r="I56" s="283" t="s">
        <v>485</v>
      </c>
      <c r="J56" s="284">
        <v>6784.5</v>
      </c>
      <c r="K56" s="284">
        <v>8934.5</v>
      </c>
      <c r="L56" s="284">
        <v>8934.5</v>
      </c>
    </row>
    <row r="57" spans="1:12" ht="63.75" customHeight="1" hidden="1" outlineLevel="3">
      <c r="A57" s="282" t="s">
        <v>583</v>
      </c>
      <c r="B57" s="283" t="s">
        <v>584</v>
      </c>
      <c r="C57" s="282" t="s">
        <v>107</v>
      </c>
      <c r="D57" s="283" t="s">
        <v>737</v>
      </c>
      <c r="E57" s="282" t="s">
        <v>585</v>
      </c>
      <c r="F57" s="283" t="s">
        <v>751</v>
      </c>
      <c r="G57" s="282" t="s">
        <v>335</v>
      </c>
      <c r="H57" s="283" t="s">
        <v>749</v>
      </c>
      <c r="I57" s="283" t="s">
        <v>485</v>
      </c>
      <c r="J57" s="284">
        <v>2150</v>
      </c>
      <c r="K57" s="284"/>
      <c r="L57" s="284"/>
    </row>
    <row r="58" spans="1:12" ht="127.5" customHeight="1" hidden="1" outlineLevel="3">
      <c r="A58" s="282" t="s">
        <v>586</v>
      </c>
      <c r="B58" s="286" t="s">
        <v>587</v>
      </c>
      <c r="C58" s="282" t="s">
        <v>107</v>
      </c>
      <c r="D58" s="283" t="s">
        <v>737</v>
      </c>
      <c r="E58" s="282" t="s">
        <v>588</v>
      </c>
      <c r="F58" s="283" t="s">
        <v>752</v>
      </c>
      <c r="G58" s="282" t="s">
        <v>329</v>
      </c>
      <c r="H58" s="283" t="s">
        <v>746</v>
      </c>
      <c r="I58" s="283" t="s">
        <v>485</v>
      </c>
      <c r="J58" s="284">
        <v>110141.8</v>
      </c>
      <c r="K58" s="284"/>
      <c r="L58" s="284"/>
    </row>
    <row r="59" spans="1:12" ht="25.5" customHeight="1" hidden="1" outlineLevel="3">
      <c r="A59" s="282" t="s">
        <v>589</v>
      </c>
      <c r="B59" s="283" t="s">
        <v>590</v>
      </c>
      <c r="C59" s="282" t="s">
        <v>54</v>
      </c>
      <c r="D59" s="283" t="s">
        <v>732</v>
      </c>
      <c r="E59" s="282" t="s">
        <v>328</v>
      </c>
      <c r="F59" s="283" t="s">
        <v>725</v>
      </c>
      <c r="G59" s="282" t="s">
        <v>329</v>
      </c>
      <c r="H59" s="283" t="s">
        <v>746</v>
      </c>
      <c r="I59" s="283" t="s">
        <v>485</v>
      </c>
      <c r="J59" s="284">
        <v>804.1</v>
      </c>
      <c r="K59" s="284"/>
      <c r="L59" s="284"/>
    </row>
    <row r="60" spans="1:12" ht="25.5" customHeight="1" hidden="1" outlineLevel="3">
      <c r="A60" s="282" t="s">
        <v>589</v>
      </c>
      <c r="B60" s="283" t="s">
        <v>590</v>
      </c>
      <c r="C60" s="282" t="s">
        <v>54</v>
      </c>
      <c r="D60" s="283" t="s">
        <v>732</v>
      </c>
      <c r="E60" s="282" t="s">
        <v>172</v>
      </c>
      <c r="F60" s="283" t="s">
        <v>725</v>
      </c>
      <c r="G60" s="282" t="s">
        <v>329</v>
      </c>
      <c r="H60" s="283" t="s">
        <v>746</v>
      </c>
      <c r="I60" s="283" t="s">
        <v>485</v>
      </c>
      <c r="J60" s="284">
        <v>3017.9</v>
      </c>
      <c r="K60" s="284"/>
      <c r="L60" s="284"/>
    </row>
    <row r="61" spans="1:12" ht="25.5" customHeight="1" hidden="1" outlineLevel="3">
      <c r="A61" s="282" t="s">
        <v>589</v>
      </c>
      <c r="B61" s="283" t="s">
        <v>590</v>
      </c>
      <c r="C61" s="282" t="s">
        <v>48</v>
      </c>
      <c r="D61" s="283" t="s">
        <v>735</v>
      </c>
      <c r="E61" s="282" t="s">
        <v>368</v>
      </c>
      <c r="F61" s="283" t="s">
        <v>725</v>
      </c>
      <c r="G61" s="282" t="s">
        <v>329</v>
      </c>
      <c r="H61" s="283" t="s">
        <v>746</v>
      </c>
      <c r="I61" s="283" t="s">
        <v>485</v>
      </c>
      <c r="J61" s="284">
        <v>9000</v>
      </c>
      <c r="K61" s="284"/>
      <c r="L61" s="284"/>
    </row>
    <row r="62" spans="1:12" ht="51" customHeight="1" hidden="1" outlineLevel="3">
      <c r="A62" s="282" t="s">
        <v>591</v>
      </c>
      <c r="B62" s="283" t="s">
        <v>592</v>
      </c>
      <c r="C62" s="282" t="s">
        <v>54</v>
      </c>
      <c r="D62" s="283" t="s">
        <v>732</v>
      </c>
      <c r="E62" s="282" t="s">
        <v>328</v>
      </c>
      <c r="F62" s="283" t="s">
        <v>725</v>
      </c>
      <c r="G62" s="282" t="s">
        <v>329</v>
      </c>
      <c r="H62" s="283" t="s">
        <v>746</v>
      </c>
      <c r="I62" s="283" t="s">
        <v>485</v>
      </c>
      <c r="J62" s="284">
        <v>11856.1</v>
      </c>
      <c r="K62" s="284"/>
      <c r="L62" s="284"/>
    </row>
    <row r="63" spans="1:12" ht="51" customHeight="1" hidden="1" outlineLevel="3">
      <c r="A63" s="282" t="s">
        <v>591</v>
      </c>
      <c r="B63" s="283" t="s">
        <v>592</v>
      </c>
      <c r="C63" s="282" t="s">
        <v>574</v>
      </c>
      <c r="D63" s="283" t="s">
        <v>748</v>
      </c>
      <c r="E63" s="282" t="s">
        <v>575</v>
      </c>
      <c r="F63" s="283" t="s">
        <v>725</v>
      </c>
      <c r="G63" s="282" t="s">
        <v>329</v>
      </c>
      <c r="H63" s="283" t="s">
        <v>746</v>
      </c>
      <c r="I63" s="283" t="s">
        <v>485</v>
      </c>
      <c r="J63" s="284">
        <v>887.3</v>
      </c>
      <c r="K63" s="284"/>
      <c r="L63" s="284"/>
    </row>
    <row r="64" spans="1:12" ht="51" customHeight="1" hidden="1" outlineLevel="3">
      <c r="A64" s="282" t="s">
        <v>591</v>
      </c>
      <c r="B64" s="283" t="s">
        <v>592</v>
      </c>
      <c r="C64" s="282" t="s">
        <v>107</v>
      </c>
      <c r="D64" s="283" t="s">
        <v>737</v>
      </c>
      <c r="E64" s="282" t="s">
        <v>415</v>
      </c>
      <c r="F64" s="283" t="s">
        <v>725</v>
      </c>
      <c r="G64" s="282" t="s">
        <v>329</v>
      </c>
      <c r="H64" s="283" t="s">
        <v>746</v>
      </c>
      <c r="I64" s="283" t="s">
        <v>485</v>
      </c>
      <c r="J64" s="284">
        <v>40</v>
      </c>
      <c r="K64" s="284"/>
      <c r="L64" s="284"/>
    </row>
    <row r="65" spans="1:12" ht="51" customHeight="1" hidden="1" outlineLevel="3">
      <c r="A65" s="282" t="s">
        <v>591</v>
      </c>
      <c r="B65" s="283" t="s">
        <v>592</v>
      </c>
      <c r="C65" s="282" t="s">
        <v>107</v>
      </c>
      <c r="D65" s="283" t="s">
        <v>737</v>
      </c>
      <c r="E65" s="282" t="s">
        <v>187</v>
      </c>
      <c r="F65" s="283" t="s">
        <v>725</v>
      </c>
      <c r="G65" s="282" t="s">
        <v>329</v>
      </c>
      <c r="H65" s="283" t="s">
        <v>746</v>
      </c>
      <c r="I65" s="283" t="s">
        <v>485</v>
      </c>
      <c r="J65" s="284">
        <v>699.8</v>
      </c>
      <c r="K65" s="284"/>
      <c r="L65" s="284"/>
    </row>
    <row r="66" spans="1:12" ht="114.75" customHeight="1" hidden="1" outlineLevel="2" collapsed="1">
      <c r="A66" s="291" t="s">
        <v>593</v>
      </c>
      <c r="B66" s="295" t="s">
        <v>594</v>
      </c>
      <c r="C66" s="293"/>
      <c r="D66" s="292"/>
      <c r="E66" s="293"/>
      <c r="F66" s="292"/>
      <c r="G66" s="293"/>
      <c r="H66" s="292"/>
      <c r="I66" s="292"/>
      <c r="J66" s="294">
        <v>714158.7</v>
      </c>
      <c r="K66" s="294">
        <v>498536.2</v>
      </c>
      <c r="L66" s="294">
        <v>528657.9</v>
      </c>
    </row>
    <row r="67" spans="1:12" ht="89.25" customHeight="1" hidden="1" outlineLevel="3">
      <c r="A67" s="282" t="s">
        <v>593</v>
      </c>
      <c r="B67" s="286" t="s">
        <v>594</v>
      </c>
      <c r="C67" s="282" t="s">
        <v>54</v>
      </c>
      <c r="D67" s="283" t="s">
        <v>732</v>
      </c>
      <c r="E67" s="282" t="s">
        <v>339</v>
      </c>
      <c r="F67" s="283" t="s">
        <v>753</v>
      </c>
      <c r="G67" s="282" t="s">
        <v>340</v>
      </c>
      <c r="H67" s="283" t="s">
        <v>747</v>
      </c>
      <c r="I67" s="283" t="s">
        <v>485</v>
      </c>
      <c r="J67" s="284">
        <v>20638</v>
      </c>
      <c r="K67" s="284">
        <v>20638</v>
      </c>
      <c r="L67" s="284">
        <v>20638</v>
      </c>
    </row>
    <row r="68" spans="1:12" ht="89.25" customHeight="1" hidden="1" outlineLevel="3">
      <c r="A68" s="282" t="s">
        <v>593</v>
      </c>
      <c r="B68" s="286" t="s">
        <v>594</v>
      </c>
      <c r="C68" s="282" t="s">
        <v>107</v>
      </c>
      <c r="D68" s="283" t="s">
        <v>737</v>
      </c>
      <c r="E68" s="282" t="s">
        <v>588</v>
      </c>
      <c r="F68" s="283" t="s">
        <v>752</v>
      </c>
      <c r="G68" s="282" t="s">
        <v>340</v>
      </c>
      <c r="H68" s="283" t="s">
        <v>747</v>
      </c>
      <c r="I68" s="283" t="s">
        <v>485</v>
      </c>
      <c r="J68" s="284">
        <v>333015.1</v>
      </c>
      <c r="K68" s="284"/>
      <c r="L68" s="284"/>
    </row>
    <row r="69" spans="1:12" ht="89.25" customHeight="1" hidden="1" outlineLevel="3">
      <c r="A69" s="282" t="s">
        <v>593</v>
      </c>
      <c r="B69" s="286" t="s">
        <v>594</v>
      </c>
      <c r="C69" s="282" t="s">
        <v>107</v>
      </c>
      <c r="D69" s="283" t="s">
        <v>737</v>
      </c>
      <c r="E69" s="282" t="s">
        <v>415</v>
      </c>
      <c r="F69" s="283" t="s">
        <v>725</v>
      </c>
      <c r="G69" s="282" t="s">
        <v>340</v>
      </c>
      <c r="H69" s="283" t="s">
        <v>747</v>
      </c>
      <c r="I69" s="283" t="s">
        <v>485</v>
      </c>
      <c r="J69" s="284">
        <v>173.3</v>
      </c>
      <c r="K69" s="284"/>
      <c r="L69" s="284"/>
    </row>
    <row r="70" spans="1:12" ht="25.5" customHeight="1" hidden="1" outlineLevel="3">
      <c r="A70" s="282" t="s">
        <v>595</v>
      </c>
      <c r="B70" s="283" t="s">
        <v>596</v>
      </c>
      <c r="C70" s="282" t="s">
        <v>54</v>
      </c>
      <c r="D70" s="283" t="s">
        <v>732</v>
      </c>
      <c r="E70" s="282" t="s">
        <v>328</v>
      </c>
      <c r="F70" s="283" t="s">
        <v>725</v>
      </c>
      <c r="G70" s="282" t="s">
        <v>329</v>
      </c>
      <c r="H70" s="283" t="s">
        <v>746</v>
      </c>
      <c r="I70" s="283" t="s">
        <v>485</v>
      </c>
      <c r="J70" s="284">
        <v>301349.7</v>
      </c>
      <c r="K70" s="284">
        <v>477898.2</v>
      </c>
      <c r="L70" s="284">
        <v>508019.9</v>
      </c>
    </row>
    <row r="71" spans="1:12" ht="25.5" customHeight="1" hidden="1" outlineLevel="3">
      <c r="A71" s="282" t="s">
        <v>595</v>
      </c>
      <c r="B71" s="283" t="s">
        <v>596</v>
      </c>
      <c r="C71" s="282" t="s">
        <v>54</v>
      </c>
      <c r="D71" s="283" t="s">
        <v>732</v>
      </c>
      <c r="E71" s="282" t="s">
        <v>172</v>
      </c>
      <c r="F71" s="283" t="s">
        <v>725</v>
      </c>
      <c r="G71" s="282" t="s">
        <v>329</v>
      </c>
      <c r="H71" s="283" t="s">
        <v>746</v>
      </c>
      <c r="I71" s="283" t="s">
        <v>485</v>
      </c>
      <c r="J71" s="284">
        <v>13963.9</v>
      </c>
      <c r="K71" s="284"/>
      <c r="L71" s="284"/>
    </row>
    <row r="72" spans="1:12" ht="25.5" customHeight="1" hidden="1" outlineLevel="3">
      <c r="A72" s="282" t="s">
        <v>595</v>
      </c>
      <c r="B72" s="283" t="s">
        <v>596</v>
      </c>
      <c r="C72" s="282" t="s">
        <v>48</v>
      </c>
      <c r="D72" s="283" t="s">
        <v>735</v>
      </c>
      <c r="E72" s="282" t="s">
        <v>368</v>
      </c>
      <c r="F72" s="283" t="s">
        <v>725</v>
      </c>
      <c r="G72" s="282" t="s">
        <v>329</v>
      </c>
      <c r="H72" s="283" t="s">
        <v>746</v>
      </c>
      <c r="I72" s="283" t="s">
        <v>485</v>
      </c>
      <c r="J72" s="284">
        <v>611.6</v>
      </c>
      <c r="K72" s="284"/>
      <c r="L72" s="284"/>
    </row>
    <row r="73" spans="1:12" ht="25.5" customHeight="1" hidden="1" outlineLevel="3">
      <c r="A73" s="282" t="s">
        <v>595</v>
      </c>
      <c r="B73" s="283" t="s">
        <v>596</v>
      </c>
      <c r="C73" s="282" t="s">
        <v>137</v>
      </c>
      <c r="D73" s="283" t="s">
        <v>750</v>
      </c>
      <c r="E73" s="282" t="s">
        <v>437</v>
      </c>
      <c r="F73" s="283" t="s">
        <v>725</v>
      </c>
      <c r="G73" s="282" t="s">
        <v>329</v>
      </c>
      <c r="H73" s="283" t="s">
        <v>746</v>
      </c>
      <c r="I73" s="283" t="s">
        <v>485</v>
      </c>
      <c r="J73" s="284">
        <v>1200</v>
      </c>
      <c r="K73" s="284"/>
      <c r="L73" s="284"/>
    </row>
    <row r="74" spans="1:12" ht="25.5" customHeight="1" hidden="1" outlineLevel="3">
      <c r="A74" s="282" t="s">
        <v>595</v>
      </c>
      <c r="B74" s="283" t="s">
        <v>596</v>
      </c>
      <c r="C74" s="282" t="s">
        <v>137</v>
      </c>
      <c r="D74" s="283" t="s">
        <v>750</v>
      </c>
      <c r="E74" s="282" t="s">
        <v>334</v>
      </c>
      <c r="F74" s="283" t="s">
        <v>725</v>
      </c>
      <c r="G74" s="282" t="s">
        <v>335</v>
      </c>
      <c r="H74" s="283" t="s">
        <v>749</v>
      </c>
      <c r="I74" s="283" t="s">
        <v>485</v>
      </c>
      <c r="J74" s="284">
        <v>203.7</v>
      </c>
      <c r="K74" s="284"/>
      <c r="L74" s="284"/>
    </row>
    <row r="75" spans="1:12" ht="25.5" customHeight="1" hidden="1" outlineLevel="3">
      <c r="A75" s="282" t="s">
        <v>595</v>
      </c>
      <c r="B75" s="283" t="s">
        <v>596</v>
      </c>
      <c r="C75" s="282" t="s">
        <v>107</v>
      </c>
      <c r="D75" s="283" t="s">
        <v>737</v>
      </c>
      <c r="E75" s="282" t="s">
        <v>415</v>
      </c>
      <c r="F75" s="283" t="s">
        <v>725</v>
      </c>
      <c r="G75" s="282" t="s">
        <v>329</v>
      </c>
      <c r="H75" s="283" t="s">
        <v>746</v>
      </c>
      <c r="I75" s="283" t="s">
        <v>485</v>
      </c>
      <c r="J75" s="284">
        <v>25283.8</v>
      </c>
      <c r="K75" s="284"/>
      <c r="L75" s="284"/>
    </row>
    <row r="76" spans="1:12" ht="25.5" customHeight="1" hidden="1" outlineLevel="3">
      <c r="A76" s="282" t="s">
        <v>597</v>
      </c>
      <c r="B76" s="283" t="s">
        <v>590</v>
      </c>
      <c r="C76" s="282" t="s">
        <v>54</v>
      </c>
      <c r="D76" s="283" t="s">
        <v>732</v>
      </c>
      <c r="E76" s="282" t="s">
        <v>328</v>
      </c>
      <c r="F76" s="283" t="s">
        <v>725</v>
      </c>
      <c r="G76" s="282" t="s">
        <v>329</v>
      </c>
      <c r="H76" s="283" t="s">
        <v>746</v>
      </c>
      <c r="I76" s="283" t="s">
        <v>485</v>
      </c>
      <c r="J76" s="284">
        <v>6419.8</v>
      </c>
      <c r="K76" s="284"/>
      <c r="L76" s="284"/>
    </row>
    <row r="77" spans="1:12" ht="38.25" customHeight="1" hidden="1" outlineLevel="3">
      <c r="A77" s="282" t="s">
        <v>598</v>
      </c>
      <c r="B77" s="283" t="s">
        <v>599</v>
      </c>
      <c r="C77" s="282" t="s">
        <v>54</v>
      </c>
      <c r="D77" s="283" t="s">
        <v>732</v>
      </c>
      <c r="E77" s="282" t="s">
        <v>328</v>
      </c>
      <c r="F77" s="283" t="s">
        <v>725</v>
      </c>
      <c r="G77" s="282" t="s">
        <v>329</v>
      </c>
      <c r="H77" s="283" t="s">
        <v>746</v>
      </c>
      <c r="I77" s="283" t="s">
        <v>485</v>
      </c>
      <c r="J77" s="284">
        <v>9599.8</v>
      </c>
      <c r="K77" s="284"/>
      <c r="L77" s="284"/>
    </row>
    <row r="78" spans="1:12" ht="38.25" customHeight="1" hidden="1" outlineLevel="3">
      <c r="A78" s="282" t="s">
        <v>598</v>
      </c>
      <c r="B78" s="283" t="s">
        <v>599</v>
      </c>
      <c r="C78" s="282" t="s">
        <v>137</v>
      </c>
      <c r="D78" s="283" t="s">
        <v>750</v>
      </c>
      <c r="E78" s="282" t="s">
        <v>334</v>
      </c>
      <c r="F78" s="283" t="s">
        <v>725</v>
      </c>
      <c r="G78" s="282" t="s">
        <v>335</v>
      </c>
      <c r="H78" s="283" t="s">
        <v>749</v>
      </c>
      <c r="I78" s="283" t="s">
        <v>485</v>
      </c>
      <c r="J78" s="284">
        <v>700</v>
      </c>
      <c r="K78" s="284"/>
      <c r="L78" s="284"/>
    </row>
    <row r="79" spans="1:12" ht="38.25" customHeight="1" hidden="1" outlineLevel="3">
      <c r="A79" s="282" t="s">
        <v>600</v>
      </c>
      <c r="B79" s="283" t="s">
        <v>601</v>
      </c>
      <c r="C79" s="282" t="s">
        <v>54</v>
      </c>
      <c r="D79" s="283" t="s">
        <v>732</v>
      </c>
      <c r="E79" s="282" t="s">
        <v>328</v>
      </c>
      <c r="F79" s="283" t="s">
        <v>725</v>
      </c>
      <c r="G79" s="282" t="s">
        <v>329</v>
      </c>
      <c r="H79" s="283" t="s">
        <v>746</v>
      </c>
      <c r="I79" s="283" t="s">
        <v>485</v>
      </c>
      <c r="J79" s="284">
        <v>1000</v>
      </c>
      <c r="K79" s="284"/>
      <c r="L79" s="284"/>
    </row>
    <row r="80" spans="1:12" ht="153" customHeight="1" hidden="1" outlineLevel="2" collapsed="1">
      <c r="A80" s="291" t="s">
        <v>602</v>
      </c>
      <c r="B80" s="295" t="s">
        <v>603</v>
      </c>
      <c r="C80" s="293"/>
      <c r="D80" s="292"/>
      <c r="E80" s="293"/>
      <c r="F80" s="292"/>
      <c r="G80" s="293"/>
      <c r="H80" s="292"/>
      <c r="I80" s="292"/>
      <c r="J80" s="294">
        <v>359564</v>
      </c>
      <c r="K80" s="294">
        <v>223664</v>
      </c>
      <c r="L80" s="294">
        <v>223664</v>
      </c>
    </row>
    <row r="81" spans="1:12" ht="127.5" customHeight="1" hidden="1" outlineLevel="3">
      <c r="A81" s="282" t="s">
        <v>602</v>
      </c>
      <c r="B81" s="286" t="s">
        <v>603</v>
      </c>
      <c r="C81" s="282" t="s">
        <v>242</v>
      </c>
      <c r="D81" s="283" t="s">
        <v>754</v>
      </c>
      <c r="E81" s="282" t="s">
        <v>604</v>
      </c>
      <c r="F81" s="286" t="s">
        <v>755</v>
      </c>
      <c r="G81" s="282" t="s">
        <v>605</v>
      </c>
      <c r="H81" s="283" t="s">
        <v>756</v>
      </c>
      <c r="I81" s="283" t="s">
        <v>485</v>
      </c>
      <c r="J81" s="284">
        <v>359564</v>
      </c>
      <c r="K81" s="284">
        <v>223664</v>
      </c>
      <c r="L81" s="284">
        <v>223664</v>
      </c>
    </row>
    <row r="82" spans="1:12" ht="127.5" customHeight="1" hidden="1" outlineLevel="2" collapsed="1">
      <c r="A82" s="291" t="s">
        <v>606</v>
      </c>
      <c r="B82" s="295" t="s">
        <v>607</v>
      </c>
      <c r="C82" s="293"/>
      <c r="D82" s="292"/>
      <c r="E82" s="293"/>
      <c r="F82" s="292"/>
      <c r="G82" s="293"/>
      <c r="H82" s="292"/>
      <c r="I82" s="292"/>
      <c r="J82" s="294">
        <v>432490.8</v>
      </c>
      <c r="K82" s="294"/>
      <c r="L82" s="294"/>
    </row>
    <row r="83" spans="1:12" ht="114.75" customHeight="1" hidden="1" outlineLevel="3">
      <c r="A83" s="282" t="s">
        <v>606</v>
      </c>
      <c r="B83" s="286" t="s">
        <v>607</v>
      </c>
      <c r="C83" s="282" t="s">
        <v>242</v>
      </c>
      <c r="D83" s="283" t="s">
        <v>754</v>
      </c>
      <c r="E83" s="282" t="s">
        <v>608</v>
      </c>
      <c r="F83" s="283" t="s">
        <v>757</v>
      </c>
      <c r="G83" s="282" t="s">
        <v>605</v>
      </c>
      <c r="H83" s="283" t="s">
        <v>756</v>
      </c>
      <c r="I83" s="283" t="s">
        <v>486</v>
      </c>
      <c r="J83" s="284">
        <v>284877.9</v>
      </c>
      <c r="K83" s="284"/>
      <c r="L83" s="284"/>
    </row>
    <row r="84" spans="1:12" ht="114.75" customHeight="1" hidden="1" outlineLevel="3">
      <c r="A84" s="282" t="s">
        <v>606</v>
      </c>
      <c r="B84" s="286" t="s">
        <v>607</v>
      </c>
      <c r="C84" s="282" t="s">
        <v>242</v>
      </c>
      <c r="D84" s="283" t="s">
        <v>754</v>
      </c>
      <c r="E84" s="282" t="s">
        <v>609</v>
      </c>
      <c r="F84" s="283" t="s">
        <v>758</v>
      </c>
      <c r="G84" s="282" t="s">
        <v>605</v>
      </c>
      <c r="H84" s="283" t="s">
        <v>756</v>
      </c>
      <c r="I84" s="283" t="s">
        <v>486</v>
      </c>
      <c r="J84" s="284">
        <v>147612.9</v>
      </c>
      <c r="K84" s="284"/>
      <c r="L84" s="284"/>
    </row>
    <row r="85" spans="1:12" ht="25.5" customHeight="1" hidden="1" outlineLevel="2" collapsed="1">
      <c r="A85" s="291" t="s">
        <v>610</v>
      </c>
      <c r="B85" s="292" t="s">
        <v>611</v>
      </c>
      <c r="C85" s="293"/>
      <c r="D85" s="292"/>
      <c r="E85" s="293"/>
      <c r="F85" s="292"/>
      <c r="G85" s="293"/>
      <c r="H85" s="292"/>
      <c r="I85" s="292"/>
      <c r="J85" s="294">
        <v>33789.8</v>
      </c>
      <c r="K85" s="294">
        <v>33623.3</v>
      </c>
      <c r="L85" s="294">
        <v>33623.3</v>
      </c>
    </row>
    <row r="86" spans="1:12" ht="25.5" customHeight="1" hidden="1" outlineLevel="3">
      <c r="A86" s="282" t="s">
        <v>610</v>
      </c>
      <c r="B86" s="283" t="s">
        <v>611</v>
      </c>
      <c r="C86" s="282" t="s">
        <v>107</v>
      </c>
      <c r="D86" s="283" t="s">
        <v>737</v>
      </c>
      <c r="E86" s="282" t="s">
        <v>108</v>
      </c>
      <c r="F86" s="283" t="s">
        <v>744</v>
      </c>
      <c r="G86" s="282" t="s">
        <v>340</v>
      </c>
      <c r="H86" s="283" t="s">
        <v>747</v>
      </c>
      <c r="I86" s="283" t="s">
        <v>485</v>
      </c>
      <c r="J86" s="284">
        <v>1067</v>
      </c>
      <c r="K86" s="284">
        <v>900.6</v>
      </c>
      <c r="L86" s="284">
        <v>900.6</v>
      </c>
    </row>
    <row r="87" spans="1:12" ht="38.25" customHeight="1" hidden="1" outlineLevel="3">
      <c r="A87" s="282" t="s">
        <v>612</v>
      </c>
      <c r="B87" s="283" t="s">
        <v>613</v>
      </c>
      <c r="C87" s="282" t="s">
        <v>107</v>
      </c>
      <c r="D87" s="283" t="s">
        <v>737</v>
      </c>
      <c r="E87" s="282" t="s">
        <v>108</v>
      </c>
      <c r="F87" s="283" t="s">
        <v>744</v>
      </c>
      <c r="G87" s="282" t="s">
        <v>340</v>
      </c>
      <c r="H87" s="283" t="s">
        <v>747</v>
      </c>
      <c r="I87" s="283" t="s">
        <v>485</v>
      </c>
      <c r="J87" s="284">
        <v>32722.7</v>
      </c>
      <c r="K87" s="284">
        <v>32722.7</v>
      </c>
      <c r="L87" s="284">
        <v>32722.7</v>
      </c>
    </row>
    <row r="88" spans="1:12" ht="38.25" customHeight="1" hidden="1" outlineLevel="2" collapsed="1">
      <c r="A88" s="291" t="s">
        <v>614</v>
      </c>
      <c r="B88" s="292" t="s">
        <v>514</v>
      </c>
      <c r="C88" s="293"/>
      <c r="D88" s="292"/>
      <c r="E88" s="293"/>
      <c r="F88" s="292"/>
      <c r="G88" s="293"/>
      <c r="H88" s="292"/>
      <c r="I88" s="292"/>
      <c r="J88" s="294">
        <v>19224.5</v>
      </c>
      <c r="K88" s="294"/>
      <c r="L88" s="294"/>
    </row>
    <row r="89" spans="1:12" ht="127.5" customHeight="1" hidden="1" outlineLevel="3">
      <c r="A89" s="282" t="s">
        <v>614</v>
      </c>
      <c r="B89" s="283" t="s">
        <v>514</v>
      </c>
      <c r="C89" s="282" t="s">
        <v>107</v>
      </c>
      <c r="D89" s="283" t="s">
        <v>737</v>
      </c>
      <c r="E89" s="282" t="s">
        <v>111</v>
      </c>
      <c r="F89" s="286" t="s">
        <v>759</v>
      </c>
      <c r="G89" s="282" t="s">
        <v>340</v>
      </c>
      <c r="H89" s="283" t="s">
        <v>747</v>
      </c>
      <c r="I89" s="283" t="s">
        <v>486</v>
      </c>
      <c r="J89" s="284">
        <v>19224.5</v>
      </c>
      <c r="K89" s="284"/>
      <c r="L89" s="284"/>
    </row>
    <row r="90" spans="1:12" ht="38.25" customHeight="1" hidden="1" outlineLevel="1" collapsed="1">
      <c r="A90" s="291" t="s">
        <v>615</v>
      </c>
      <c r="B90" s="292" t="s">
        <v>616</v>
      </c>
      <c r="C90" s="293"/>
      <c r="D90" s="292"/>
      <c r="E90" s="293"/>
      <c r="F90" s="292"/>
      <c r="G90" s="293"/>
      <c r="H90" s="292"/>
      <c r="I90" s="292"/>
      <c r="J90" s="294">
        <v>1915921.3</v>
      </c>
      <c r="K90" s="294">
        <v>1423657</v>
      </c>
      <c r="L90" s="294">
        <v>1451542.3</v>
      </c>
    </row>
    <row r="91" spans="1:12" ht="38.25" customHeight="1" hidden="1" outlineLevel="2">
      <c r="A91" s="291" t="s">
        <v>617</v>
      </c>
      <c r="B91" s="292" t="s">
        <v>618</v>
      </c>
      <c r="C91" s="293"/>
      <c r="D91" s="292"/>
      <c r="E91" s="293"/>
      <c r="F91" s="292"/>
      <c r="G91" s="293"/>
      <c r="H91" s="292"/>
      <c r="I91" s="292"/>
      <c r="J91" s="294">
        <v>302665</v>
      </c>
      <c r="K91" s="294">
        <v>249597</v>
      </c>
      <c r="L91" s="294">
        <v>257974</v>
      </c>
    </row>
    <row r="92" spans="1:12" ht="51" customHeight="1" hidden="1" outlineLevel="3">
      <c r="A92" s="282" t="s">
        <v>617</v>
      </c>
      <c r="B92" s="283" t="s">
        <v>618</v>
      </c>
      <c r="C92" s="282" t="s">
        <v>54</v>
      </c>
      <c r="D92" s="283" t="s">
        <v>732</v>
      </c>
      <c r="E92" s="282" t="s">
        <v>619</v>
      </c>
      <c r="F92" s="283" t="s">
        <v>760</v>
      </c>
      <c r="G92" s="282" t="s">
        <v>359</v>
      </c>
      <c r="H92" s="283" t="s">
        <v>733</v>
      </c>
      <c r="I92" s="283" t="s">
        <v>485</v>
      </c>
      <c r="J92" s="284">
        <v>241370.7</v>
      </c>
      <c r="K92" s="284">
        <v>249597</v>
      </c>
      <c r="L92" s="284">
        <v>257974</v>
      </c>
    </row>
    <row r="93" spans="1:12" ht="38.25" customHeight="1" hidden="1" outlineLevel="3">
      <c r="A93" s="282" t="s">
        <v>620</v>
      </c>
      <c r="B93" s="283" t="s">
        <v>621</v>
      </c>
      <c r="C93" s="282" t="s">
        <v>54</v>
      </c>
      <c r="D93" s="283" t="s">
        <v>732</v>
      </c>
      <c r="E93" s="282" t="s">
        <v>622</v>
      </c>
      <c r="F93" s="283" t="s">
        <v>761</v>
      </c>
      <c r="G93" s="282" t="s">
        <v>329</v>
      </c>
      <c r="H93" s="283" t="s">
        <v>746</v>
      </c>
      <c r="I93" s="283" t="s">
        <v>486</v>
      </c>
      <c r="J93" s="284">
        <v>61294.3</v>
      </c>
      <c r="K93" s="284"/>
      <c r="L93" s="284"/>
    </row>
    <row r="94" spans="1:12" ht="89.25" customHeight="1" hidden="1" outlineLevel="2" collapsed="1">
      <c r="A94" s="291" t="s">
        <v>623</v>
      </c>
      <c r="B94" s="292" t="s">
        <v>624</v>
      </c>
      <c r="C94" s="293"/>
      <c r="D94" s="292"/>
      <c r="E94" s="293"/>
      <c r="F94" s="292"/>
      <c r="G94" s="293"/>
      <c r="H94" s="292"/>
      <c r="I94" s="292"/>
      <c r="J94" s="294">
        <v>1421198.6</v>
      </c>
      <c r="K94" s="294">
        <v>977745.5</v>
      </c>
      <c r="L94" s="294">
        <v>990826.6</v>
      </c>
    </row>
    <row r="95" spans="1:12" ht="89.25" customHeight="1" hidden="1" outlineLevel="3">
      <c r="A95" s="282" t="s">
        <v>623</v>
      </c>
      <c r="B95" s="283" t="s">
        <v>624</v>
      </c>
      <c r="C95" s="282" t="s">
        <v>54</v>
      </c>
      <c r="D95" s="283" t="s">
        <v>732</v>
      </c>
      <c r="E95" s="282" t="s">
        <v>328</v>
      </c>
      <c r="F95" s="283" t="s">
        <v>725</v>
      </c>
      <c r="G95" s="282" t="s">
        <v>359</v>
      </c>
      <c r="H95" s="283" t="s">
        <v>733</v>
      </c>
      <c r="I95" s="283" t="s">
        <v>485</v>
      </c>
      <c r="J95" s="284">
        <v>747364.9</v>
      </c>
      <c r="K95" s="284">
        <v>723203.4</v>
      </c>
      <c r="L95" s="284">
        <v>733548.3</v>
      </c>
    </row>
    <row r="96" spans="1:12" ht="89.25" customHeight="1" hidden="1" outlineLevel="3">
      <c r="A96" s="282" t="s">
        <v>623</v>
      </c>
      <c r="B96" s="283" t="s">
        <v>624</v>
      </c>
      <c r="C96" s="282" t="s">
        <v>48</v>
      </c>
      <c r="D96" s="283" t="s">
        <v>735</v>
      </c>
      <c r="E96" s="282" t="s">
        <v>328</v>
      </c>
      <c r="F96" s="283" t="s">
        <v>725</v>
      </c>
      <c r="G96" s="282" t="s">
        <v>359</v>
      </c>
      <c r="H96" s="283" t="s">
        <v>733</v>
      </c>
      <c r="I96" s="283" t="s">
        <v>485</v>
      </c>
      <c r="J96" s="284">
        <v>178166.4</v>
      </c>
      <c r="K96" s="284">
        <v>166239.4</v>
      </c>
      <c r="L96" s="284">
        <v>167132.8</v>
      </c>
    </row>
    <row r="97" spans="1:12" ht="89.25" customHeight="1" hidden="1" outlineLevel="3">
      <c r="A97" s="282" t="s">
        <v>623</v>
      </c>
      <c r="B97" s="283" t="s">
        <v>624</v>
      </c>
      <c r="C97" s="282" t="s">
        <v>48</v>
      </c>
      <c r="D97" s="283" t="s">
        <v>735</v>
      </c>
      <c r="E97" s="282" t="s">
        <v>368</v>
      </c>
      <c r="F97" s="283" t="s">
        <v>725</v>
      </c>
      <c r="G97" s="282" t="s">
        <v>359</v>
      </c>
      <c r="H97" s="283" t="s">
        <v>733</v>
      </c>
      <c r="I97" s="283" t="s">
        <v>485</v>
      </c>
      <c r="J97" s="284">
        <v>417.1</v>
      </c>
      <c r="K97" s="284">
        <v>418.8</v>
      </c>
      <c r="L97" s="284">
        <v>420.6</v>
      </c>
    </row>
    <row r="98" spans="1:12" ht="89.25" customHeight="1" hidden="1" outlineLevel="3">
      <c r="A98" s="282" t="s">
        <v>623</v>
      </c>
      <c r="B98" s="283" t="s">
        <v>624</v>
      </c>
      <c r="C98" s="282" t="s">
        <v>382</v>
      </c>
      <c r="D98" s="283" t="s">
        <v>736</v>
      </c>
      <c r="E98" s="282" t="s">
        <v>328</v>
      </c>
      <c r="F98" s="283" t="s">
        <v>725</v>
      </c>
      <c r="G98" s="282" t="s">
        <v>359</v>
      </c>
      <c r="H98" s="283" t="s">
        <v>733</v>
      </c>
      <c r="I98" s="283" t="s">
        <v>485</v>
      </c>
      <c r="J98" s="284">
        <v>26071</v>
      </c>
      <c r="K98" s="284">
        <v>27014.4</v>
      </c>
      <c r="L98" s="284">
        <v>27213.4</v>
      </c>
    </row>
    <row r="99" spans="1:12" ht="89.25" customHeight="1" hidden="1" outlineLevel="3">
      <c r="A99" s="282" t="s">
        <v>623</v>
      </c>
      <c r="B99" s="283" t="s">
        <v>624</v>
      </c>
      <c r="C99" s="282" t="s">
        <v>107</v>
      </c>
      <c r="D99" s="283" t="s">
        <v>737</v>
      </c>
      <c r="E99" s="282" t="s">
        <v>415</v>
      </c>
      <c r="F99" s="283" t="s">
        <v>725</v>
      </c>
      <c r="G99" s="282" t="s">
        <v>359</v>
      </c>
      <c r="H99" s="283" t="s">
        <v>733</v>
      </c>
      <c r="I99" s="283" t="s">
        <v>485</v>
      </c>
      <c r="J99" s="284">
        <v>25188.5</v>
      </c>
      <c r="K99" s="284">
        <v>23035.3</v>
      </c>
      <c r="L99" s="284">
        <v>23339.4</v>
      </c>
    </row>
    <row r="100" spans="1:12" ht="51" customHeight="1" hidden="1" outlineLevel="3">
      <c r="A100" s="282" t="s">
        <v>625</v>
      </c>
      <c r="B100" s="283" t="s">
        <v>626</v>
      </c>
      <c r="C100" s="282" t="s">
        <v>54</v>
      </c>
      <c r="D100" s="283" t="s">
        <v>732</v>
      </c>
      <c r="E100" s="282" t="s">
        <v>328</v>
      </c>
      <c r="F100" s="283" t="s">
        <v>725</v>
      </c>
      <c r="G100" s="282" t="s">
        <v>329</v>
      </c>
      <c r="H100" s="283" t="s">
        <v>746</v>
      </c>
      <c r="I100" s="283" t="s">
        <v>485</v>
      </c>
      <c r="J100" s="284"/>
      <c r="K100" s="284">
        <v>1607.3</v>
      </c>
      <c r="L100" s="284">
        <v>1607.3</v>
      </c>
    </row>
    <row r="101" spans="1:12" ht="51" customHeight="1" hidden="1" outlineLevel="3">
      <c r="A101" s="282" t="s">
        <v>625</v>
      </c>
      <c r="B101" s="283" t="s">
        <v>626</v>
      </c>
      <c r="C101" s="282" t="s">
        <v>107</v>
      </c>
      <c r="D101" s="283" t="s">
        <v>737</v>
      </c>
      <c r="E101" s="282" t="s">
        <v>415</v>
      </c>
      <c r="F101" s="283" t="s">
        <v>725</v>
      </c>
      <c r="G101" s="282" t="s">
        <v>329</v>
      </c>
      <c r="H101" s="283" t="s">
        <v>746</v>
      </c>
      <c r="I101" s="283" t="s">
        <v>485</v>
      </c>
      <c r="J101" s="284">
        <v>383.5</v>
      </c>
      <c r="K101" s="284">
        <v>383.5</v>
      </c>
      <c r="L101" s="284">
        <v>383.5</v>
      </c>
    </row>
    <row r="102" spans="1:12" ht="63.75" customHeight="1" hidden="1" outlineLevel="3">
      <c r="A102" s="282" t="s">
        <v>627</v>
      </c>
      <c r="B102" s="283" t="s">
        <v>628</v>
      </c>
      <c r="C102" s="282" t="s">
        <v>54</v>
      </c>
      <c r="D102" s="283" t="s">
        <v>732</v>
      </c>
      <c r="E102" s="282" t="s">
        <v>328</v>
      </c>
      <c r="F102" s="283" t="s">
        <v>725</v>
      </c>
      <c r="G102" s="282" t="s">
        <v>329</v>
      </c>
      <c r="H102" s="283" t="s">
        <v>746</v>
      </c>
      <c r="I102" s="283" t="s">
        <v>485</v>
      </c>
      <c r="J102" s="284">
        <v>14920.6</v>
      </c>
      <c r="K102" s="284">
        <v>15696.5</v>
      </c>
      <c r="L102" s="284">
        <v>16481.3</v>
      </c>
    </row>
    <row r="103" spans="1:12" ht="63.75" customHeight="1" hidden="1" outlineLevel="3">
      <c r="A103" s="282" t="s">
        <v>627</v>
      </c>
      <c r="B103" s="283" t="s">
        <v>628</v>
      </c>
      <c r="C103" s="282" t="s">
        <v>48</v>
      </c>
      <c r="D103" s="283" t="s">
        <v>735</v>
      </c>
      <c r="E103" s="282" t="s">
        <v>328</v>
      </c>
      <c r="F103" s="283" t="s">
        <v>725</v>
      </c>
      <c r="G103" s="282" t="s">
        <v>329</v>
      </c>
      <c r="H103" s="283" t="s">
        <v>746</v>
      </c>
      <c r="I103" s="283" t="s">
        <v>485</v>
      </c>
      <c r="J103" s="284">
        <v>13656.4</v>
      </c>
      <c r="K103" s="284">
        <v>5620.8</v>
      </c>
      <c r="L103" s="284">
        <v>5901.9</v>
      </c>
    </row>
    <row r="104" spans="1:12" ht="63.75" customHeight="1" hidden="1" outlineLevel="3">
      <c r="A104" s="282" t="s">
        <v>627</v>
      </c>
      <c r="B104" s="283" t="s">
        <v>628</v>
      </c>
      <c r="C104" s="282" t="s">
        <v>48</v>
      </c>
      <c r="D104" s="283" t="s">
        <v>735</v>
      </c>
      <c r="E104" s="282" t="s">
        <v>368</v>
      </c>
      <c r="F104" s="283" t="s">
        <v>725</v>
      </c>
      <c r="G104" s="282" t="s">
        <v>329</v>
      </c>
      <c r="H104" s="283" t="s">
        <v>746</v>
      </c>
      <c r="I104" s="283" t="s">
        <v>485</v>
      </c>
      <c r="J104" s="284">
        <v>8799.6</v>
      </c>
      <c r="K104" s="284"/>
      <c r="L104" s="284"/>
    </row>
    <row r="105" spans="1:12" ht="63.75" customHeight="1" hidden="1" outlineLevel="3">
      <c r="A105" s="282" t="s">
        <v>627</v>
      </c>
      <c r="B105" s="283" t="s">
        <v>628</v>
      </c>
      <c r="C105" s="282" t="s">
        <v>48</v>
      </c>
      <c r="D105" s="283" t="s">
        <v>735</v>
      </c>
      <c r="E105" s="282" t="s">
        <v>368</v>
      </c>
      <c r="F105" s="283" t="s">
        <v>725</v>
      </c>
      <c r="G105" s="282" t="s">
        <v>335</v>
      </c>
      <c r="H105" s="283" t="s">
        <v>749</v>
      </c>
      <c r="I105" s="283" t="s">
        <v>485</v>
      </c>
      <c r="J105" s="284">
        <v>3666.2</v>
      </c>
      <c r="K105" s="284">
        <v>3856.9</v>
      </c>
      <c r="L105" s="284">
        <v>4049.7</v>
      </c>
    </row>
    <row r="106" spans="1:12" ht="63.75" customHeight="1" hidden="1" outlineLevel="3">
      <c r="A106" s="282" t="s">
        <v>627</v>
      </c>
      <c r="B106" s="283" t="s">
        <v>628</v>
      </c>
      <c r="C106" s="282" t="s">
        <v>107</v>
      </c>
      <c r="D106" s="283" t="s">
        <v>737</v>
      </c>
      <c r="E106" s="282" t="s">
        <v>415</v>
      </c>
      <c r="F106" s="283" t="s">
        <v>725</v>
      </c>
      <c r="G106" s="282" t="s">
        <v>329</v>
      </c>
      <c r="H106" s="283" t="s">
        <v>746</v>
      </c>
      <c r="I106" s="283" t="s">
        <v>485</v>
      </c>
      <c r="J106" s="284">
        <v>1520.6</v>
      </c>
      <c r="K106" s="284">
        <v>1599</v>
      </c>
      <c r="L106" s="284">
        <v>1678.5</v>
      </c>
    </row>
    <row r="107" spans="1:12" ht="63.75" customHeight="1" hidden="1" outlineLevel="3">
      <c r="A107" s="282" t="s">
        <v>627</v>
      </c>
      <c r="B107" s="283" t="s">
        <v>628</v>
      </c>
      <c r="C107" s="282" t="s">
        <v>107</v>
      </c>
      <c r="D107" s="283" t="s">
        <v>737</v>
      </c>
      <c r="E107" s="282" t="s">
        <v>108</v>
      </c>
      <c r="F107" s="283" t="s">
        <v>744</v>
      </c>
      <c r="G107" s="282" t="s">
        <v>329</v>
      </c>
      <c r="H107" s="283" t="s">
        <v>746</v>
      </c>
      <c r="I107" s="283" t="s">
        <v>485</v>
      </c>
      <c r="J107" s="284">
        <v>9020</v>
      </c>
      <c r="K107" s="284">
        <v>9020</v>
      </c>
      <c r="L107" s="284">
        <v>9020</v>
      </c>
    </row>
    <row r="108" spans="1:12" ht="63.75" customHeight="1" hidden="1" outlineLevel="3">
      <c r="A108" s="282" t="s">
        <v>627</v>
      </c>
      <c r="B108" s="283" t="s">
        <v>628</v>
      </c>
      <c r="C108" s="282" t="s">
        <v>107</v>
      </c>
      <c r="D108" s="283" t="s">
        <v>737</v>
      </c>
      <c r="E108" s="282" t="s">
        <v>108</v>
      </c>
      <c r="F108" s="283" t="s">
        <v>744</v>
      </c>
      <c r="G108" s="282" t="s">
        <v>335</v>
      </c>
      <c r="H108" s="283" t="s">
        <v>749</v>
      </c>
      <c r="I108" s="283" t="s">
        <v>485</v>
      </c>
      <c r="J108" s="284">
        <v>50</v>
      </c>
      <c r="K108" s="284">
        <v>50</v>
      </c>
      <c r="L108" s="284">
        <v>50</v>
      </c>
    </row>
    <row r="109" spans="1:12" ht="76.5" customHeight="1" hidden="1" outlineLevel="3">
      <c r="A109" s="282" t="s">
        <v>629</v>
      </c>
      <c r="B109" s="283" t="s">
        <v>630</v>
      </c>
      <c r="C109" s="282" t="s">
        <v>107</v>
      </c>
      <c r="D109" s="283" t="s">
        <v>737</v>
      </c>
      <c r="E109" s="282" t="s">
        <v>631</v>
      </c>
      <c r="F109" s="283" t="s">
        <v>762</v>
      </c>
      <c r="G109" s="282" t="s">
        <v>329</v>
      </c>
      <c r="H109" s="283" t="s">
        <v>746</v>
      </c>
      <c r="I109" s="283" t="s">
        <v>486</v>
      </c>
      <c r="J109" s="284">
        <v>6836.4</v>
      </c>
      <c r="K109" s="284"/>
      <c r="L109" s="284"/>
    </row>
    <row r="110" spans="1:12" ht="76.5" customHeight="1" hidden="1" outlineLevel="3">
      <c r="A110" s="282" t="s">
        <v>632</v>
      </c>
      <c r="B110" s="283" t="s">
        <v>633</v>
      </c>
      <c r="C110" s="282" t="s">
        <v>107</v>
      </c>
      <c r="D110" s="283" t="s">
        <v>737</v>
      </c>
      <c r="E110" s="282" t="s">
        <v>631</v>
      </c>
      <c r="F110" s="283" t="s">
        <v>762</v>
      </c>
      <c r="G110" s="282" t="s">
        <v>329</v>
      </c>
      <c r="H110" s="283" t="s">
        <v>746</v>
      </c>
      <c r="I110" s="283" t="s">
        <v>486</v>
      </c>
      <c r="J110" s="284">
        <v>41812.3</v>
      </c>
      <c r="K110" s="284"/>
      <c r="L110" s="284"/>
    </row>
    <row r="111" spans="1:12" ht="89.25" customHeight="1" hidden="1" outlineLevel="3">
      <c r="A111" s="282" t="s">
        <v>634</v>
      </c>
      <c r="B111" s="283" t="s">
        <v>635</v>
      </c>
      <c r="C111" s="282" t="s">
        <v>54</v>
      </c>
      <c r="D111" s="283" t="s">
        <v>732</v>
      </c>
      <c r="E111" s="282" t="s">
        <v>636</v>
      </c>
      <c r="F111" s="283" t="s">
        <v>763</v>
      </c>
      <c r="G111" s="282" t="s">
        <v>329</v>
      </c>
      <c r="H111" s="283" t="s">
        <v>746</v>
      </c>
      <c r="I111" s="283" t="s">
        <v>486</v>
      </c>
      <c r="J111" s="284">
        <v>491.1</v>
      </c>
      <c r="K111" s="284"/>
      <c r="L111" s="284"/>
    </row>
    <row r="112" spans="1:12" ht="140.25" customHeight="1" hidden="1" outlineLevel="3">
      <c r="A112" s="282" t="s">
        <v>637</v>
      </c>
      <c r="B112" s="286" t="s">
        <v>638</v>
      </c>
      <c r="C112" s="282" t="s">
        <v>54</v>
      </c>
      <c r="D112" s="283" t="s">
        <v>732</v>
      </c>
      <c r="E112" s="282" t="s">
        <v>639</v>
      </c>
      <c r="F112" s="283" t="s">
        <v>764</v>
      </c>
      <c r="G112" s="282" t="s">
        <v>329</v>
      </c>
      <c r="H112" s="283" t="s">
        <v>746</v>
      </c>
      <c r="I112" s="283" t="s">
        <v>486</v>
      </c>
      <c r="J112" s="284">
        <v>2266.2</v>
      </c>
      <c r="K112" s="284"/>
      <c r="L112" s="284"/>
    </row>
    <row r="113" spans="1:12" ht="76.5" customHeight="1" hidden="1" outlineLevel="3">
      <c r="A113" s="282" t="s">
        <v>640</v>
      </c>
      <c r="B113" s="283" t="s">
        <v>641</v>
      </c>
      <c r="C113" s="282" t="s">
        <v>54</v>
      </c>
      <c r="D113" s="283" t="s">
        <v>732</v>
      </c>
      <c r="E113" s="282" t="s">
        <v>642</v>
      </c>
      <c r="F113" s="283" t="s">
        <v>765</v>
      </c>
      <c r="G113" s="282" t="s">
        <v>329</v>
      </c>
      <c r="H113" s="283" t="s">
        <v>746</v>
      </c>
      <c r="I113" s="283" t="s">
        <v>486</v>
      </c>
      <c r="J113" s="284">
        <v>340567.9</v>
      </c>
      <c r="K113" s="284"/>
      <c r="L113" s="284"/>
    </row>
    <row r="114" spans="1:12" ht="51" customHeight="1" hidden="1" outlineLevel="2" collapsed="1">
      <c r="A114" s="291" t="s">
        <v>643</v>
      </c>
      <c r="B114" s="292" t="s">
        <v>644</v>
      </c>
      <c r="C114" s="293"/>
      <c r="D114" s="292"/>
      <c r="E114" s="293"/>
      <c r="F114" s="292"/>
      <c r="G114" s="293"/>
      <c r="H114" s="292"/>
      <c r="I114" s="292"/>
      <c r="J114" s="294">
        <v>30241.3</v>
      </c>
      <c r="K114" s="294">
        <v>29058.6</v>
      </c>
      <c r="L114" s="294">
        <v>29698.5</v>
      </c>
    </row>
    <row r="115" spans="1:12" ht="51" customHeight="1" hidden="1" outlineLevel="3">
      <c r="A115" s="282" t="s">
        <v>643</v>
      </c>
      <c r="B115" s="283" t="s">
        <v>644</v>
      </c>
      <c r="C115" s="282" t="s">
        <v>137</v>
      </c>
      <c r="D115" s="283" t="s">
        <v>750</v>
      </c>
      <c r="E115" s="282" t="s">
        <v>334</v>
      </c>
      <c r="F115" s="283" t="s">
        <v>725</v>
      </c>
      <c r="G115" s="282" t="s">
        <v>350</v>
      </c>
      <c r="H115" s="283" t="s">
        <v>734</v>
      </c>
      <c r="I115" s="283" t="s">
        <v>485</v>
      </c>
      <c r="J115" s="284">
        <v>30241.3</v>
      </c>
      <c r="K115" s="284">
        <v>29058.6</v>
      </c>
      <c r="L115" s="284">
        <v>29698.5</v>
      </c>
    </row>
    <row r="116" spans="1:12" ht="63.75" customHeight="1" hidden="1" outlineLevel="2" collapsed="1">
      <c r="A116" s="291" t="s">
        <v>645</v>
      </c>
      <c r="B116" s="292" t="s">
        <v>646</v>
      </c>
      <c r="C116" s="293"/>
      <c r="D116" s="292"/>
      <c r="E116" s="293"/>
      <c r="F116" s="292"/>
      <c r="G116" s="293"/>
      <c r="H116" s="292"/>
      <c r="I116" s="292"/>
      <c r="J116" s="294">
        <v>126402</v>
      </c>
      <c r="K116" s="294">
        <v>131859.1</v>
      </c>
      <c r="L116" s="294">
        <v>137379.7</v>
      </c>
    </row>
    <row r="117" spans="1:12" ht="51" customHeight="1" hidden="1" outlineLevel="3">
      <c r="A117" s="282" t="s">
        <v>645</v>
      </c>
      <c r="B117" s="283" t="s">
        <v>646</v>
      </c>
      <c r="C117" s="282" t="s">
        <v>54</v>
      </c>
      <c r="D117" s="283" t="s">
        <v>732</v>
      </c>
      <c r="E117" s="282" t="s">
        <v>328</v>
      </c>
      <c r="F117" s="283" t="s">
        <v>725</v>
      </c>
      <c r="G117" s="282" t="s">
        <v>359</v>
      </c>
      <c r="H117" s="283" t="s">
        <v>733</v>
      </c>
      <c r="I117" s="283" t="s">
        <v>485</v>
      </c>
      <c r="J117" s="284">
        <v>126402</v>
      </c>
      <c r="K117" s="284">
        <v>131859.1</v>
      </c>
      <c r="L117" s="284">
        <v>137379.7</v>
      </c>
    </row>
    <row r="118" spans="1:12" ht="51" customHeight="1" hidden="1" outlineLevel="2" collapsed="1">
      <c r="A118" s="291" t="s">
        <v>647</v>
      </c>
      <c r="B118" s="292" t="s">
        <v>648</v>
      </c>
      <c r="C118" s="293"/>
      <c r="D118" s="292"/>
      <c r="E118" s="293"/>
      <c r="F118" s="292"/>
      <c r="G118" s="293"/>
      <c r="H118" s="292"/>
      <c r="I118" s="292"/>
      <c r="J118" s="294">
        <v>28478.3</v>
      </c>
      <c r="K118" s="294">
        <v>28460.8</v>
      </c>
      <c r="L118" s="294">
        <v>28727.3</v>
      </c>
    </row>
    <row r="119" spans="1:12" ht="51" customHeight="1" hidden="1" outlineLevel="3">
      <c r="A119" s="282" t="s">
        <v>647</v>
      </c>
      <c r="B119" s="283" t="s">
        <v>648</v>
      </c>
      <c r="C119" s="282" t="s">
        <v>107</v>
      </c>
      <c r="D119" s="283" t="s">
        <v>737</v>
      </c>
      <c r="E119" s="282" t="s">
        <v>415</v>
      </c>
      <c r="F119" s="283" t="s">
        <v>725</v>
      </c>
      <c r="G119" s="282" t="s">
        <v>649</v>
      </c>
      <c r="H119" s="283" t="s">
        <v>766</v>
      </c>
      <c r="I119" s="283" t="s">
        <v>485</v>
      </c>
      <c r="J119" s="284">
        <v>10033.2</v>
      </c>
      <c r="K119" s="284">
        <v>9883.8</v>
      </c>
      <c r="L119" s="284">
        <v>9883.8</v>
      </c>
    </row>
    <row r="120" spans="1:12" ht="51" customHeight="1" hidden="1" outlineLevel="3">
      <c r="A120" s="282" t="s">
        <v>647</v>
      </c>
      <c r="B120" s="283" t="s">
        <v>648</v>
      </c>
      <c r="C120" s="282" t="s">
        <v>107</v>
      </c>
      <c r="D120" s="283" t="s">
        <v>737</v>
      </c>
      <c r="E120" s="282" t="s">
        <v>415</v>
      </c>
      <c r="F120" s="283" t="s">
        <v>725</v>
      </c>
      <c r="G120" s="282" t="s">
        <v>650</v>
      </c>
      <c r="H120" s="283" t="s">
        <v>767</v>
      </c>
      <c r="I120" s="283" t="s">
        <v>485</v>
      </c>
      <c r="J120" s="284">
        <v>109.7</v>
      </c>
      <c r="K120" s="284">
        <v>109.7</v>
      </c>
      <c r="L120" s="284">
        <v>109.7</v>
      </c>
    </row>
    <row r="121" spans="1:12" ht="51" customHeight="1" hidden="1" outlineLevel="3">
      <c r="A121" s="282" t="s">
        <v>647</v>
      </c>
      <c r="B121" s="283" t="s">
        <v>648</v>
      </c>
      <c r="C121" s="282" t="s">
        <v>107</v>
      </c>
      <c r="D121" s="283" t="s">
        <v>737</v>
      </c>
      <c r="E121" s="282" t="s">
        <v>415</v>
      </c>
      <c r="F121" s="283" t="s">
        <v>725</v>
      </c>
      <c r="G121" s="282" t="s">
        <v>340</v>
      </c>
      <c r="H121" s="283" t="s">
        <v>747</v>
      </c>
      <c r="I121" s="283" t="s">
        <v>485</v>
      </c>
      <c r="J121" s="284">
        <v>18335.4</v>
      </c>
      <c r="K121" s="284">
        <v>18467.3</v>
      </c>
      <c r="L121" s="284">
        <v>18733.8</v>
      </c>
    </row>
    <row r="122" spans="1:12" ht="38.25" customHeight="1" hidden="1" outlineLevel="2" collapsed="1">
      <c r="A122" s="291" t="s">
        <v>651</v>
      </c>
      <c r="B122" s="292" t="s">
        <v>652</v>
      </c>
      <c r="C122" s="293"/>
      <c r="D122" s="292"/>
      <c r="E122" s="293"/>
      <c r="F122" s="292"/>
      <c r="G122" s="293"/>
      <c r="H122" s="292"/>
      <c r="I122" s="292"/>
      <c r="J122" s="294">
        <v>2900</v>
      </c>
      <c r="K122" s="294">
        <v>2900</v>
      </c>
      <c r="L122" s="294">
        <v>2900</v>
      </c>
    </row>
    <row r="123" spans="1:12" ht="89.25" customHeight="1" hidden="1" outlineLevel="3">
      <c r="A123" s="282" t="s">
        <v>653</v>
      </c>
      <c r="B123" s="286" t="s">
        <v>654</v>
      </c>
      <c r="C123" s="282" t="s">
        <v>54</v>
      </c>
      <c r="D123" s="283" t="s">
        <v>732</v>
      </c>
      <c r="E123" s="282" t="s">
        <v>655</v>
      </c>
      <c r="F123" s="283" t="s">
        <v>768</v>
      </c>
      <c r="G123" s="282" t="s">
        <v>329</v>
      </c>
      <c r="H123" s="283" t="s">
        <v>746</v>
      </c>
      <c r="I123" s="283" t="s">
        <v>485</v>
      </c>
      <c r="J123" s="284">
        <v>2900</v>
      </c>
      <c r="K123" s="284">
        <v>2900</v>
      </c>
      <c r="L123" s="284">
        <v>2900</v>
      </c>
    </row>
    <row r="124" spans="1:12" ht="63.75" customHeight="1" hidden="1" outlineLevel="2" collapsed="1">
      <c r="A124" s="291" t="s">
        <v>656</v>
      </c>
      <c r="B124" s="292" t="s">
        <v>657</v>
      </c>
      <c r="C124" s="293"/>
      <c r="D124" s="292"/>
      <c r="E124" s="293"/>
      <c r="F124" s="292"/>
      <c r="G124" s="293"/>
      <c r="H124" s="292"/>
      <c r="I124" s="292"/>
      <c r="J124" s="294">
        <v>4036.1</v>
      </c>
      <c r="K124" s="294">
        <v>4036.1</v>
      </c>
      <c r="L124" s="294">
        <v>4036.1</v>
      </c>
    </row>
    <row r="125" spans="1:12" ht="51" customHeight="1" hidden="1" outlineLevel="3">
      <c r="A125" s="282" t="s">
        <v>656</v>
      </c>
      <c r="B125" s="283" t="s">
        <v>657</v>
      </c>
      <c r="C125" s="282" t="s">
        <v>107</v>
      </c>
      <c r="D125" s="283" t="s">
        <v>737</v>
      </c>
      <c r="E125" s="282" t="s">
        <v>108</v>
      </c>
      <c r="F125" s="283" t="s">
        <v>744</v>
      </c>
      <c r="G125" s="282" t="s">
        <v>340</v>
      </c>
      <c r="H125" s="283" t="s">
        <v>747</v>
      </c>
      <c r="I125" s="283" t="s">
        <v>485</v>
      </c>
      <c r="J125" s="284">
        <v>4036.1</v>
      </c>
      <c r="K125" s="284">
        <v>4036.1</v>
      </c>
      <c r="L125" s="284">
        <v>4036.1</v>
      </c>
    </row>
    <row r="126" spans="1:12" ht="25.5" customHeight="1" hidden="1" outlineLevel="1" collapsed="1">
      <c r="A126" s="291" t="s">
        <v>658</v>
      </c>
      <c r="B126" s="292" t="s">
        <v>659</v>
      </c>
      <c r="C126" s="293"/>
      <c r="D126" s="292"/>
      <c r="E126" s="293"/>
      <c r="F126" s="292"/>
      <c r="G126" s="293"/>
      <c r="H126" s="292"/>
      <c r="I126" s="292"/>
      <c r="J126" s="294">
        <v>554721.7</v>
      </c>
      <c r="K126" s="294">
        <v>459940.7</v>
      </c>
      <c r="L126" s="294">
        <v>461828.2</v>
      </c>
    </row>
    <row r="127" spans="1:12" ht="76.5" customHeight="1" hidden="1" outlineLevel="2">
      <c r="A127" s="291" t="s">
        <v>660</v>
      </c>
      <c r="B127" s="292" t="s">
        <v>661</v>
      </c>
      <c r="C127" s="293"/>
      <c r="D127" s="292"/>
      <c r="E127" s="293"/>
      <c r="F127" s="292"/>
      <c r="G127" s="293"/>
      <c r="H127" s="292"/>
      <c r="I127" s="292"/>
      <c r="J127" s="294">
        <v>12950.6</v>
      </c>
      <c r="K127" s="294">
        <v>8823.7</v>
      </c>
      <c r="L127" s="294">
        <v>8919.1</v>
      </c>
    </row>
    <row r="128" spans="1:12" ht="63.75" customHeight="1" hidden="1" outlineLevel="3">
      <c r="A128" s="282" t="s">
        <v>660</v>
      </c>
      <c r="B128" s="283" t="s">
        <v>661</v>
      </c>
      <c r="C128" s="282" t="s">
        <v>48</v>
      </c>
      <c r="D128" s="283" t="s">
        <v>735</v>
      </c>
      <c r="E128" s="282" t="s">
        <v>328</v>
      </c>
      <c r="F128" s="283" t="s">
        <v>725</v>
      </c>
      <c r="G128" s="282" t="s">
        <v>359</v>
      </c>
      <c r="H128" s="283" t="s">
        <v>733</v>
      </c>
      <c r="I128" s="283" t="s">
        <v>485</v>
      </c>
      <c r="J128" s="284">
        <v>7374.9</v>
      </c>
      <c r="K128" s="284">
        <v>7440</v>
      </c>
      <c r="L128" s="284">
        <v>7507.9</v>
      </c>
    </row>
    <row r="129" spans="1:12" ht="63.75" customHeight="1" hidden="1" outlineLevel="3">
      <c r="A129" s="282" t="s">
        <v>660</v>
      </c>
      <c r="B129" s="283" t="s">
        <v>661</v>
      </c>
      <c r="C129" s="282" t="s">
        <v>48</v>
      </c>
      <c r="D129" s="283" t="s">
        <v>735</v>
      </c>
      <c r="E129" s="282" t="s">
        <v>172</v>
      </c>
      <c r="F129" s="283" t="s">
        <v>725</v>
      </c>
      <c r="G129" s="282" t="s">
        <v>359</v>
      </c>
      <c r="H129" s="283" t="s">
        <v>733</v>
      </c>
      <c r="I129" s="283" t="s">
        <v>485</v>
      </c>
      <c r="J129" s="284">
        <v>634.8</v>
      </c>
      <c r="K129" s="284">
        <v>634.9</v>
      </c>
      <c r="L129" s="284">
        <v>635.1</v>
      </c>
    </row>
    <row r="130" spans="1:12" ht="63.75" customHeight="1" hidden="1" outlineLevel="3">
      <c r="A130" s="282" t="s">
        <v>662</v>
      </c>
      <c r="B130" s="283" t="s">
        <v>663</v>
      </c>
      <c r="C130" s="282" t="s">
        <v>54</v>
      </c>
      <c r="D130" s="283" t="s">
        <v>732</v>
      </c>
      <c r="E130" s="282" t="s">
        <v>172</v>
      </c>
      <c r="F130" s="283" t="s">
        <v>725</v>
      </c>
      <c r="G130" s="282" t="s">
        <v>329</v>
      </c>
      <c r="H130" s="283" t="s">
        <v>746</v>
      </c>
      <c r="I130" s="283" t="s">
        <v>485</v>
      </c>
      <c r="J130" s="284">
        <v>721.7</v>
      </c>
      <c r="K130" s="284">
        <v>748.8</v>
      </c>
      <c r="L130" s="284">
        <v>776.2</v>
      </c>
    </row>
    <row r="131" spans="1:12" ht="38.25" customHeight="1" hidden="1" outlineLevel="3">
      <c r="A131" s="282" t="s">
        <v>664</v>
      </c>
      <c r="B131" s="283" t="s">
        <v>665</v>
      </c>
      <c r="C131" s="282" t="s">
        <v>54</v>
      </c>
      <c r="D131" s="283" t="s">
        <v>732</v>
      </c>
      <c r="E131" s="282" t="s">
        <v>666</v>
      </c>
      <c r="F131" s="283" t="s">
        <v>769</v>
      </c>
      <c r="G131" s="282" t="s">
        <v>329</v>
      </c>
      <c r="H131" s="283" t="s">
        <v>746</v>
      </c>
      <c r="I131" s="283" t="s">
        <v>486</v>
      </c>
      <c r="J131" s="284">
        <v>4219.3</v>
      </c>
      <c r="K131" s="284"/>
      <c r="L131" s="284"/>
    </row>
    <row r="132" spans="1:12" ht="51" customHeight="1" hidden="1" outlineLevel="2" collapsed="1">
      <c r="A132" s="291" t="s">
        <v>667</v>
      </c>
      <c r="B132" s="292" t="s">
        <v>668</v>
      </c>
      <c r="C132" s="293"/>
      <c r="D132" s="292"/>
      <c r="E132" s="293"/>
      <c r="F132" s="292"/>
      <c r="G132" s="293"/>
      <c r="H132" s="292"/>
      <c r="I132" s="292"/>
      <c r="J132" s="294">
        <v>105.6</v>
      </c>
      <c r="K132" s="294">
        <v>111.1</v>
      </c>
      <c r="L132" s="294">
        <v>116.6</v>
      </c>
    </row>
    <row r="133" spans="1:12" ht="63.75" customHeight="1" hidden="1" outlineLevel="3">
      <c r="A133" s="282" t="s">
        <v>669</v>
      </c>
      <c r="B133" s="283" t="s">
        <v>663</v>
      </c>
      <c r="C133" s="282" t="s">
        <v>54</v>
      </c>
      <c r="D133" s="283" t="s">
        <v>732</v>
      </c>
      <c r="E133" s="282" t="s">
        <v>172</v>
      </c>
      <c r="F133" s="283" t="s">
        <v>725</v>
      </c>
      <c r="G133" s="282" t="s">
        <v>329</v>
      </c>
      <c r="H133" s="283" t="s">
        <v>746</v>
      </c>
      <c r="I133" s="283" t="s">
        <v>485</v>
      </c>
      <c r="J133" s="284">
        <v>105.6</v>
      </c>
      <c r="K133" s="284">
        <v>111.1</v>
      </c>
      <c r="L133" s="284">
        <v>116.6</v>
      </c>
    </row>
    <row r="134" spans="1:12" ht="63.75" customHeight="1" hidden="1" outlineLevel="2" collapsed="1">
      <c r="A134" s="291" t="s">
        <v>670</v>
      </c>
      <c r="B134" s="292" t="s">
        <v>491</v>
      </c>
      <c r="C134" s="293"/>
      <c r="D134" s="292"/>
      <c r="E134" s="293"/>
      <c r="F134" s="292"/>
      <c r="G134" s="293"/>
      <c r="H134" s="292"/>
      <c r="I134" s="292"/>
      <c r="J134" s="294">
        <v>47483</v>
      </c>
      <c r="K134" s="294">
        <v>13567.1</v>
      </c>
      <c r="L134" s="294">
        <v>13645.7</v>
      </c>
    </row>
    <row r="135" spans="1:12" ht="51" customHeight="1" hidden="1" outlineLevel="3">
      <c r="A135" s="282" t="s">
        <v>670</v>
      </c>
      <c r="B135" s="283" t="s">
        <v>491</v>
      </c>
      <c r="C135" s="282" t="s">
        <v>54</v>
      </c>
      <c r="D135" s="283" t="s">
        <v>732</v>
      </c>
      <c r="E135" s="282" t="s">
        <v>328</v>
      </c>
      <c r="F135" s="283" t="s">
        <v>725</v>
      </c>
      <c r="G135" s="282" t="s">
        <v>359</v>
      </c>
      <c r="H135" s="283" t="s">
        <v>733</v>
      </c>
      <c r="I135" s="283" t="s">
        <v>485</v>
      </c>
      <c r="J135" s="284">
        <v>1024.8</v>
      </c>
      <c r="K135" s="284">
        <v>1035.7</v>
      </c>
      <c r="L135" s="284">
        <v>1047.1</v>
      </c>
    </row>
    <row r="136" spans="1:12" ht="51" customHeight="1" hidden="1" outlineLevel="3">
      <c r="A136" s="282" t="s">
        <v>670</v>
      </c>
      <c r="B136" s="283" t="s">
        <v>491</v>
      </c>
      <c r="C136" s="282" t="s">
        <v>54</v>
      </c>
      <c r="D136" s="283" t="s">
        <v>732</v>
      </c>
      <c r="E136" s="282" t="s">
        <v>671</v>
      </c>
      <c r="F136" s="283" t="s">
        <v>770</v>
      </c>
      <c r="G136" s="282" t="s">
        <v>340</v>
      </c>
      <c r="H136" s="283" t="s">
        <v>747</v>
      </c>
      <c r="I136" s="283" t="s">
        <v>486</v>
      </c>
      <c r="J136" s="284">
        <v>34.3</v>
      </c>
      <c r="K136" s="284"/>
      <c r="L136" s="284"/>
    </row>
    <row r="137" spans="1:12" ht="51" customHeight="1" hidden="1" outlineLevel="3">
      <c r="A137" s="282" t="s">
        <v>670</v>
      </c>
      <c r="B137" s="283" t="s">
        <v>491</v>
      </c>
      <c r="C137" s="282" t="s">
        <v>48</v>
      </c>
      <c r="D137" s="283" t="s">
        <v>735</v>
      </c>
      <c r="E137" s="282" t="s">
        <v>328</v>
      </c>
      <c r="F137" s="283" t="s">
        <v>725</v>
      </c>
      <c r="G137" s="282" t="s">
        <v>359</v>
      </c>
      <c r="H137" s="283" t="s">
        <v>733</v>
      </c>
      <c r="I137" s="283" t="s">
        <v>485</v>
      </c>
      <c r="J137" s="284">
        <v>2426.6</v>
      </c>
      <c r="K137" s="284">
        <v>3720.3</v>
      </c>
      <c r="L137" s="284">
        <v>3752.7</v>
      </c>
    </row>
    <row r="138" spans="1:12" ht="63.75" customHeight="1" hidden="1" outlineLevel="3">
      <c r="A138" s="282" t="s">
        <v>672</v>
      </c>
      <c r="B138" s="283" t="s">
        <v>663</v>
      </c>
      <c r="C138" s="282" t="s">
        <v>54</v>
      </c>
      <c r="D138" s="283" t="s">
        <v>732</v>
      </c>
      <c r="E138" s="282" t="s">
        <v>172</v>
      </c>
      <c r="F138" s="283" t="s">
        <v>725</v>
      </c>
      <c r="G138" s="282" t="s">
        <v>329</v>
      </c>
      <c r="H138" s="283" t="s">
        <v>746</v>
      </c>
      <c r="I138" s="283" t="s">
        <v>485</v>
      </c>
      <c r="J138" s="284">
        <v>660</v>
      </c>
      <c r="K138" s="284">
        <v>694.3</v>
      </c>
      <c r="L138" s="284">
        <v>729</v>
      </c>
    </row>
    <row r="139" spans="1:12" ht="63.75" customHeight="1" hidden="1" outlineLevel="3">
      <c r="A139" s="282" t="s">
        <v>672</v>
      </c>
      <c r="B139" s="283" t="s">
        <v>663</v>
      </c>
      <c r="C139" s="282" t="s">
        <v>48</v>
      </c>
      <c r="D139" s="283" t="s">
        <v>735</v>
      </c>
      <c r="E139" s="282" t="s">
        <v>328</v>
      </c>
      <c r="F139" s="283" t="s">
        <v>725</v>
      </c>
      <c r="G139" s="282" t="s">
        <v>329</v>
      </c>
      <c r="H139" s="283" t="s">
        <v>746</v>
      </c>
      <c r="I139" s="283" t="s">
        <v>485</v>
      </c>
      <c r="J139" s="284">
        <v>22451.1</v>
      </c>
      <c r="K139" s="284"/>
      <c r="L139" s="284"/>
    </row>
    <row r="140" spans="1:12" ht="63.75" customHeight="1" hidden="1" outlineLevel="3">
      <c r="A140" s="282" t="s">
        <v>672</v>
      </c>
      <c r="B140" s="283" t="s">
        <v>663</v>
      </c>
      <c r="C140" s="282" t="s">
        <v>48</v>
      </c>
      <c r="D140" s="283" t="s">
        <v>735</v>
      </c>
      <c r="E140" s="282" t="s">
        <v>368</v>
      </c>
      <c r="F140" s="283" t="s">
        <v>725</v>
      </c>
      <c r="G140" s="282" t="s">
        <v>329</v>
      </c>
      <c r="H140" s="283" t="s">
        <v>746</v>
      </c>
      <c r="I140" s="283" t="s">
        <v>485</v>
      </c>
      <c r="J140" s="284">
        <v>7945.6</v>
      </c>
      <c r="K140" s="284"/>
      <c r="L140" s="284"/>
    </row>
    <row r="141" spans="1:12" ht="63.75" customHeight="1" hidden="1" outlineLevel="3">
      <c r="A141" s="282" t="s">
        <v>672</v>
      </c>
      <c r="B141" s="283" t="s">
        <v>663</v>
      </c>
      <c r="C141" s="282" t="s">
        <v>48</v>
      </c>
      <c r="D141" s="283" t="s">
        <v>735</v>
      </c>
      <c r="E141" s="282" t="s">
        <v>437</v>
      </c>
      <c r="F141" s="283" t="s">
        <v>725</v>
      </c>
      <c r="G141" s="282" t="s">
        <v>329</v>
      </c>
      <c r="H141" s="283" t="s">
        <v>746</v>
      </c>
      <c r="I141" s="283" t="s">
        <v>485</v>
      </c>
      <c r="J141" s="284">
        <v>32</v>
      </c>
      <c r="K141" s="284"/>
      <c r="L141" s="284"/>
    </row>
    <row r="142" spans="1:12" ht="63.75" customHeight="1" hidden="1" outlineLevel="3">
      <c r="A142" s="282" t="s">
        <v>672</v>
      </c>
      <c r="B142" s="283" t="s">
        <v>663</v>
      </c>
      <c r="C142" s="282" t="s">
        <v>48</v>
      </c>
      <c r="D142" s="283" t="s">
        <v>735</v>
      </c>
      <c r="E142" s="282" t="s">
        <v>187</v>
      </c>
      <c r="F142" s="283" t="s">
        <v>725</v>
      </c>
      <c r="G142" s="282" t="s">
        <v>329</v>
      </c>
      <c r="H142" s="283" t="s">
        <v>746</v>
      </c>
      <c r="I142" s="283" t="s">
        <v>485</v>
      </c>
      <c r="J142" s="284">
        <v>51.2</v>
      </c>
      <c r="K142" s="284"/>
      <c r="L142" s="284"/>
    </row>
    <row r="143" spans="1:12" ht="51" customHeight="1" hidden="1" outlineLevel="3">
      <c r="A143" s="282" t="s">
        <v>673</v>
      </c>
      <c r="B143" s="283" t="s">
        <v>674</v>
      </c>
      <c r="C143" s="282" t="s">
        <v>54</v>
      </c>
      <c r="D143" s="283" t="s">
        <v>732</v>
      </c>
      <c r="E143" s="282" t="s">
        <v>328</v>
      </c>
      <c r="F143" s="283" t="s">
        <v>725</v>
      </c>
      <c r="G143" s="282" t="s">
        <v>329</v>
      </c>
      <c r="H143" s="283" t="s">
        <v>746</v>
      </c>
      <c r="I143" s="283" t="s">
        <v>485</v>
      </c>
      <c r="J143" s="284">
        <v>3500</v>
      </c>
      <c r="K143" s="284">
        <v>4600</v>
      </c>
      <c r="L143" s="284">
        <v>4600</v>
      </c>
    </row>
    <row r="144" spans="1:12" ht="51" customHeight="1" hidden="1" outlineLevel="3">
      <c r="A144" s="282" t="s">
        <v>673</v>
      </c>
      <c r="B144" s="283" t="s">
        <v>674</v>
      </c>
      <c r="C144" s="282" t="s">
        <v>54</v>
      </c>
      <c r="D144" s="283" t="s">
        <v>732</v>
      </c>
      <c r="E144" s="282" t="s">
        <v>172</v>
      </c>
      <c r="F144" s="283" t="s">
        <v>725</v>
      </c>
      <c r="G144" s="282" t="s">
        <v>329</v>
      </c>
      <c r="H144" s="283" t="s">
        <v>746</v>
      </c>
      <c r="I144" s="283" t="s">
        <v>485</v>
      </c>
      <c r="J144" s="284">
        <v>4616.8</v>
      </c>
      <c r="K144" s="284">
        <v>3516.8</v>
      </c>
      <c r="L144" s="284">
        <v>3516.8</v>
      </c>
    </row>
    <row r="145" spans="1:12" ht="38.25" customHeight="1" hidden="1" outlineLevel="3">
      <c r="A145" s="282" t="s">
        <v>675</v>
      </c>
      <c r="B145" s="283" t="s">
        <v>676</v>
      </c>
      <c r="C145" s="282" t="s">
        <v>54</v>
      </c>
      <c r="D145" s="283" t="s">
        <v>732</v>
      </c>
      <c r="E145" s="282" t="s">
        <v>328</v>
      </c>
      <c r="F145" s="283" t="s">
        <v>725</v>
      </c>
      <c r="G145" s="282" t="s">
        <v>329</v>
      </c>
      <c r="H145" s="283" t="s">
        <v>746</v>
      </c>
      <c r="I145" s="283" t="s">
        <v>485</v>
      </c>
      <c r="J145" s="284">
        <v>728.6</v>
      </c>
      <c r="K145" s="284"/>
      <c r="L145" s="284"/>
    </row>
    <row r="146" spans="1:12" ht="38.25" customHeight="1" hidden="1" outlineLevel="3">
      <c r="A146" s="282" t="s">
        <v>677</v>
      </c>
      <c r="B146" s="283" t="s">
        <v>678</v>
      </c>
      <c r="C146" s="282" t="s">
        <v>54</v>
      </c>
      <c r="D146" s="283" t="s">
        <v>732</v>
      </c>
      <c r="E146" s="282" t="s">
        <v>671</v>
      </c>
      <c r="F146" s="283" t="s">
        <v>770</v>
      </c>
      <c r="G146" s="282" t="s">
        <v>329</v>
      </c>
      <c r="H146" s="283" t="s">
        <v>746</v>
      </c>
      <c r="I146" s="283" t="s">
        <v>486</v>
      </c>
      <c r="J146" s="284">
        <v>4007.9</v>
      </c>
      <c r="K146" s="284"/>
      <c r="L146" s="284"/>
    </row>
    <row r="147" spans="1:12" ht="63.75" customHeight="1" hidden="1" outlineLevel="3">
      <c r="A147" s="282" t="s">
        <v>679</v>
      </c>
      <c r="B147" s="283" t="s">
        <v>680</v>
      </c>
      <c r="C147" s="282" t="s">
        <v>54</v>
      </c>
      <c r="D147" s="283" t="s">
        <v>732</v>
      </c>
      <c r="E147" s="282" t="s">
        <v>671</v>
      </c>
      <c r="F147" s="283" t="s">
        <v>770</v>
      </c>
      <c r="G147" s="282" t="s">
        <v>329</v>
      </c>
      <c r="H147" s="283" t="s">
        <v>746</v>
      </c>
      <c r="I147" s="283" t="s">
        <v>486</v>
      </c>
      <c r="J147" s="284">
        <v>4.1</v>
      </c>
      <c r="K147" s="284"/>
      <c r="L147" s="284"/>
    </row>
    <row r="148" spans="1:12" ht="63.75" customHeight="1" hidden="1" outlineLevel="2" collapsed="1">
      <c r="A148" s="291" t="s">
        <v>681</v>
      </c>
      <c r="B148" s="292" t="s">
        <v>682</v>
      </c>
      <c r="C148" s="293"/>
      <c r="D148" s="292"/>
      <c r="E148" s="293"/>
      <c r="F148" s="292"/>
      <c r="G148" s="293"/>
      <c r="H148" s="292"/>
      <c r="I148" s="292"/>
      <c r="J148" s="294">
        <v>730.2</v>
      </c>
      <c r="K148" s="294">
        <v>749.9</v>
      </c>
      <c r="L148" s="294">
        <v>769.9</v>
      </c>
    </row>
    <row r="149" spans="1:12" ht="51" customHeight="1" hidden="1" outlineLevel="3">
      <c r="A149" s="282" t="s">
        <v>681</v>
      </c>
      <c r="B149" s="283" t="s">
        <v>682</v>
      </c>
      <c r="C149" s="282" t="s">
        <v>54</v>
      </c>
      <c r="D149" s="283" t="s">
        <v>732</v>
      </c>
      <c r="E149" s="282" t="s">
        <v>328</v>
      </c>
      <c r="F149" s="283" t="s">
        <v>725</v>
      </c>
      <c r="G149" s="282" t="s">
        <v>329</v>
      </c>
      <c r="H149" s="283" t="s">
        <v>746</v>
      </c>
      <c r="I149" s="283" t="s">
        <v>485</v>
      </c>
      <c r="J149" s="284">
        <v>380.2</v>
      </c>
      <c r="K149" s="284">
        <v>749.9</v>
      </c>
      <c r="L149" s="284">
        <v>769.9</v>
      </c>
    </row>
    <row r="150" spans="1:12" ht="51" customHeight="1" hidden="1" outlineLevel="3">
      <c r="A150" s="282" t="s">
        <v>681</v>
      </c>
      <c r="B150" s="283" t="s">
        <v>682</v>
      </c>
      <c r="C150" s="282" t="s">
        <v>54</v>
      </c>
      <c r="D150" s="283" t="s">
        <v>732</v>
      </c>
      <c r="E150" s="282" t="s">
        <v>172</v>
      </c>
      <c r="F150" s="283" t="s">
        <v>725</v>
      </c>
      <c r="G150" s="282" t="s">
        <v>329</v>
      </c>
      <c r="H150" s="283" t="s">
        <v>746</v>
      </c>
      <c r="I150" s="283" t="s">
        <v>485</v>
      </c>
      <c r="J150" s="284">
        <v>350</v>
      </c>
      <c r="K150" s="284"/>
      <c r="L150" s="284"/>
    </row>
    <row r="151" spans="1:12" ht="25.5" customHeight="1" hidden="1" outlineLevel="2" collapsed="1">
      <c r="A151" s="291" t="s">
        <v>683</v>
      </c>
      <c r="B151" s="292" t="s">
        <v>684</v>
      </c>
      <c r="C151" s="293"/>
      <c r="D151" s="292"/>
      <c r="E151" s="293"/>
      <c r="F151" s="292"/>
      <c r="G151" s="293"/>
      <c r="H151" s="292"/>
      <c r="I151" s="292"/>
      <c r="J151" s="294">
        <v>178427</v>
      </c>
      <c r="K151" s="294">
        <v>171405.1</v>
      </c>
      <c r="L151" s="294">
        <v>172818</v>
      </c>
    </row>
    <row r="152" spans="1:12" ht="51" customHeight="1" hidden="1" outlineLevel="3">
      <c r="A152" s="282" t="s">
        <v>683</v>
      </c>
      <c r="B152" s="283" t="s">
        <v>684</v>
      </c>
      <c r="C152" s="282" t="s">
        <v>107</v>
      </c>
      <c r="D152" s="283" t="s">
        <v>737</v>
      </c>
      <c r="E152" s="282" t="s">
        <v>187</v>
      </c>
      <c r="F152" s="283" t="s">
        <v>725</v>
      </c>
      <c r="G152" s="282" t="s">
        <v>359</v>
      </c>
      <c r="H152" s="283" t="s">
        <v>733</v>
      </c>
      <c r="I152" s="283" t="s">
        <v>485</v>
      </c>
      <c r="J152" s="284">
        <v>178427</v>
      </c>
      <c r="K152" s="284">
        <v>171405.1</v>
      </c>
      <c r="L152" s="284">
        <v>172818</v>
      </c>
    </row>
    <row r="153" spans="1:12" ht="38.25" customHeight="1" hidden="1" outlineLevel="2" collapsed="1">
      <c r="A153" s="291" t="s">
        <v>685</v>
      </c>
      <c r="B153" s="292" t="s">
        <v>686</v>
      </c>
      <c r="C153" s="293"/>
      <c r="D153" s="292"/>
      <c r="E153" s="293"/>
      <c r="F153" s="292"/>
      <c r="G153" s="293"/>
      <c r="H153" s="292"/>
      <c r="I153" s="292"/>
      <c r="J153" s="294">
        <v>315025.4</v>
      </c>
      <c r="K153" s="294">
        <v>265283.9</v>
      </c>
      <c r="L153" s="294">
        <v>265558.7</v>
      </c>
    </row>
    <row r="154" spans="1:12" ht="51" customHeight="1" hidden="1" outlineLevel="3">
      <c r="A154" s="282" t="s">
        <v>685</v>
      </c>
      <c r="B154" s="283" t="s">
        <v>686</v>
      </c>
      <c r="C154" s="282" t="s">
        <v>48</v>
      </c>
      <c r="D154" s="283" t="s">
        <v>735</v>
      </c>
      <c r="E154" s="282" t="s">
        <v>328</v>
      </c>
      <c r="F154" s="283" t="s">
        <v>725</v>
      </c>
      <c r="G154" s="282" t="s">
        <v>359</v>
      </c>
      <c r="H154" s="283" t="s">
        <v>733</v>
      </c>
      <c r="I154" s="283" t="s">
        <v>485</v>
      </c>
      <c r="J154" s="284">
        <v>155614.3</v>
      </c>
      <c r="K154" s="284">
        <v>155772.6</v>
      </c>
      <c r="L154" s="284">
        <v>155944.7</v>
      </c>
    </row>
    <row r="155" spans="1:12" ht="51" customHeight="1" hidden="1" outlineLevel="3">
      <c r="A155" s="282" t="s">
        <v>685</v>
      </c>
      <c r="B155" s="283" t="s">
        <v>686</v>
      </c>
      <c r="C155" s="282" t="s">
        <v>48</v>
      </c>
      <c r="D155" s="283" t="s">
        <v>735</v>
      </c>
      <c r="E155" s="282" t="s">
        <v>368</v>
      </c>
      <c r="F155" s="283" t="s">
        <v>725</v>
      </c>
      <c r="G155" s="282" t="s">
        <v>359</v>
      </c>
      <c r="H155" s="283" t="s">
        <v>733</v>
      </c>
      <c r="I155" s="283" t="s">
        <v>485</v>
      </c>
      <c r="J155" s="284">
        <v>159411.1</v>
      </c>
      <c r="K155" s="284">
        <v>109511.3</v>
      </c>
      <c r="L155" s="284">
        <v>109614</v>
      </c>
    </row>
    <row r="156" spans="1:12" ht="25.5" customHeight="1" hidden="1" outlineLevel="1" collapsed="1">
      <c r="A156" s="291" t="s">
        <v>687</v>
      </c>
      <c r="B156" s="292" t="s">
        <v>688</v>
      </c>
      <c r="C156" s="293"/>
      <c r="D156" s="292"/>
      <c r="E156" s="293"/>
      <c r="F156" s="292"/>
      <c r="G156" s="293"/>
      <c r="H156" s="292"/>
      <c r="I156" s="292"/>
      <c r="J156" s="294">
        <v>57305.1</v>
      </c>
      <c r="K156" s="294"/>
      <c r="L156" s="294"/>
    </row>
    <row r="157" spans="1:12" ht="25.5" customHeight="1" hidden="1" outlineLevel="2">
      <c r="A157" s="291" t="s">
        <v>689</v>
      </c>
      <c r="B157" s="292" t="s">
        <v>690</v>
      </c>
      <c r="C157" s="293"/>
      <c r="D157" s="292"/>
      <c r="E157" s="293"/>
      <c r="F157" s="292"/>
      <c r="G157" s="293"/>
      <c r="H157" s="292"/>
      <c r="I157" s="292"/>
      <c r="J157" s="294">
        <v>64.3</v>
      </c>
      <c r="K157" s="294"/>
      <c r="L157" s="294"/>
    </row>
    <row r="158" spans="1:12" ht="51" customHeight="1" hidden="1" outlineLevel="3">
      <c r="A158" s="282" t="s">
        <v>691</v>
      </c>
      <c r="B158" s="283" t="s">
        <v>692</v>
      </c>
      <c r="C158" s="282" t="s">
        <v>48</v>
      </c>
      <c r="D158" s="283" t="s">
        <v>735</v>
      </c>
      <c r="E158" s="282" t="s">
        <v>368</v>
      </c>
      <c r="F158" s="283" t="s">
        <v>725</v>
      </c>
      <c r="G158" s="282" t="s">
        <v>329</v>
      </c>
      <c r="H158" s="283" t="s">
        <v>746</v>
      </c>
      <c r="I158" s="283" t="s">
        <v>485</v>
      </c>
      <c r="J158" s="284">
        <v>64.3</v>
      </c>
      <c r="K158" s="284"/>
      <c r="L158" s="284"/>
    </row>
    <row r="159" spans="1:12" ht="12.75" customHeight="1" hidden="1" outlineLevel="2" collapsed="1">
      <c r="A159" s="291" t="s">
        <v>693</v>
      </c>
      <c r="B159" s="292" t="s">
        <v>694</v>
      </c>
      <c r="C159" s="293"/>
      <c r="D159" s="292"/>
      <c r="E159" s="293"/>
      <c r="F159" s="292"/>
      <c r="G159" s="293"/>
      <c r="H159" s="292"/>
      <c r="I159" s="292"/>
      <c r="J159" s="294">
        <v>57240.8</v>
      </c>
      <c r="K159" s="294"/>
      <c r="L159" s="294"/>
    </row>
    <row r="160" spans="1:12" ht="25.5" customHeight="1" hidden="1" outlineLevel="3">
      <c r="A160" s="282" t="s">
        <v>693</v>
      </c>
      <c r="B160" s="283" t="s">
        <v>694</v>
      </c>
      <c r="C160" s="282" t="s">
        <v>54</v>
      </c>
      <c r="D160" s="283" t="s">
        <v>732</v>
      </c>
      <c r="E160" s="282" t="s">
        <v>328</v>
      </c>
      <c r="F160" s="283" t="s">
        <v>725</v>
      </c>
      <c r="G160" s="282" t="s">
        <v>329</v>
      </c>
      <c r="H160" s="283" t="s">
        <v>746</v>
      </c>
      <c r="I160" s="283" t="s">
        <v>485</v>
      </c>
      <c r="J160" s="284">
        <v>28212.8</v>
      </c>
      <c r="K160" s="284"/>
      <c r="L160" s="284"/>
    </row>
    <row r="161" spans="1:12" ht="25.5" customHeight="1" hidden="1" outlineLevel="3">
      <c r="A161" s="282" t="s">
        <v>693</v>
      </c>
      <c r="B161" s="283" t="s">
        <v>694</v>
      </c>
      <c r="C161" s="282" t="s">
        <v>382</v>
      </c>
      <c r="D161" s="283" t="s">
        <v>736</v>
      </c>
      <c r="E161" s="282" t="s">
        <v>328</v>
      </c>
      <c r="F161" s="283" t="s">
        <v>725</v>
      </c>
      <c r="G161" s="282" t="s">
        <v>329</v>
      </c>
      <c r="H161" s="283" t="s">
        <v>746</v>
      </c>
      <c r="I161" s="283" t="s">
        <v>485</v>
      </c>
      <c r="J161" s="284">
        <v>980</v>
      </c>
      <c r="K161" s="284"/>
      <c r="L161" s="284"/>
    </row>
    <row r="162" spans="1:12" ht="51" customHeight="1" hidden="1" outlineLevel="3">
      <c r="A162" s="282" t="s">
        <v>695</v>
      </c>
      <c r="B162" s="283" t="s">
        <v>696</v>
      </c>
      <c r="C162" s="282" t="s">
        <v>54</v>
      </c>
      <c r="D162" s="283" t="s">
        <v>732</v>
      </c>
      <c r="E162" s="282" t="s">
        <v>697</v>
      </c>
      <c r="F162" s="283" t="s">
        <v>771</v>
      </c>
      <c r="G162" s="282" t="s">
        <v>329</v>
      </c>
      <c r="H162" s="283" t="s">
        <v>746</v>
      </c>
      <c r="I162" s="283" t="s">
        <v>486</v>
      </c>
      <c r="J162" s="284">
        <v>28048</v>
      </c>
      <c r="K162" s="284"/>
      <c r="L162" s="284"/>
    </row>
    <row r="163" spans="1:12" ht="25.5" customHeight="1" hidden="1" outlineLevel="1" collapsed="1">
      <c r="A163" s="291" t="s">
        <v>698</v>
      </c>
      <c r="B163" s="292" t="s">
        <v>699</v>
      </c>
      <c r="C163" s="293"/>
      <c r="D163" s="292"/>
      <c r="E163" s="293"/>
      <c r="F163" s="292"/>
      <c r="G163" s="293"/>
      <c r="H163" s="292"/>
      <c r="I163" s="292"/>
      <c r="J163" s="294">
        <v>59616</v>
      </c>
      <c r="K163" s="294">
        <v>7896</v>
      </c>
      <c r="L163" s="294">
        <v>7896</v>
      </c>
    </row>
    <row r="164" spans="1:12" ht="51" customHeight="1" hidden="1" outlineLevel="2">
      <c r="A164" s="291" t="s">
        <v>700</v>
      </c>
      <c r="B164" s="292" t="s">
        <v>701</v>
      </c>
      <c r="C164" s="293"/>
      <c r="D164" s="292"/>
      <c r="E164" s="293"/>
      <c r="F164" s="292"/>
      <c r="G164" s="293"/>
      <c r="H164" s="292"/>
      <c r="I164" s="292"/>
      <c r="J164" s="294">
        <v>720</v>
      </c>
      <c r="K164" s="294"/>
      <c r="L164" s="294"/>
    </row>
    <row r="165" spans="1:12" ht="51" customHeight="1" hidden="1" outlineLevel="3">
      <c r="A165" s="282" t="s">
        <v>700</v>
      </c>
      <c r="B165" s="283" t="s">
        <v>701</v>
      </c>
      <c r="C165" s="282" t="s">
        <v>107</v>
      </c>
      <c r="D165" s="283" t="s">
        <v>737</v>
      </c>
      <c r="E165" s="282" t="s">
        <v>108</v>
      </c>
      <c r="F165" s="283" t="s">
        <v>744</v>
      </c>
      <c r="G165" s="282" t="s">
        <v>340</v>
      </c>
      <c r="H165" s="283" t="s">
        <v>747</v>
      </c>
      <c r="I165" s="283" t="s">
        <v>485</v>
      </c>
      <c r="J165" s="284">
        <v>720</v>
      </c>
      <c r="K165" s="284"/>
      <c r="L165" s="284"/>
    </row>
    <row r="166" spans="1:12" ht="38.25" customHeight="1" hidden="1" outlineLevel="2" collapsed="1">
      <c r="A166" s="291" t="s">
        <v>702</v>
      </c>
      <c r="B166" s="292" t="s">
        <v>703</v>
      </c>
      <c r="C166" s="293"/>
      <c r="D166" s="292"/>
      <c r="E166" s="293"/>
      <c r="F166" s="292"/>
      <c r="G166" s="293"/>
      <c r="H166" s="292"/>
      <c r="I166" s="292"/>
      <c r="J166" s="294">
        <v>58400</v>
      </c>
      <c r="K166" s="294">
        <v>7400</v>
      </c>
      <c r="L166" s="294">
        <v>7400</v>
      </c>
    </row>
    <row r="167" spans="1:12" ht="38.25" customHeight="1" hidden="1" outlineLevel="3">
      <c r="A167" s="282" t="s">
        <v>702</v>
      </c>
      <c r="B167" s="283" t="s">
        <v>703</v>
      </c>
      <c r="C167" s="282" t="s">
        <v>242</v>
      </c>
      <c r="D167" s="283" t="s">
        <v>754</v>
      </c>
      <c r="E167" s="282" t="s">
        <v>704</v>
      </c>
      <c r="F167" s="283" t="s">
        <v>772</v>
      </c>
      <c r="G167" s="282" t="s">
        <v>705</v>
      </c>
      <c r="H167" s="283" t="s">
        <v>773</v>
      </c>
      <c r="I167" s="283" t="s">
        <v>485</v>
      </c>
      <c r="J167" s="284">
        <v>8000</v>
      </c>
      <c r="K167" s="284">
        <v>7000</v>
      </c>
      <c r="L167" s="284">
        <v>7000</v>
      </c>
    </row>
    <row r="168" spans="1:12" ht="38.25" customHeight="1" hidden="1" outlineLevel="3">
      <c r="A168" s="282" t="s">
        <v>702</v>
      </c>
      <c r="B168" s="283" t="s">
        <v>703</v>
      </c>
      <c r="C168" s="282" t="s">
        <v>242</v>
      </c>
      <c r="D168" s="283" t="s">
        <v>754</v>
      </c>
      <c r="E168" s="282" t="s">
        <v>704</v>
      </c>
      <c r="F168" s="283" t="s">
        <v>772</v>
      </c>
      <c r="G168" s="282" t="s">
        <v>605</v>
      </c>
      <c r="H168" s="283" t="s">
        <v>756</v>
      </c>
      <c r="I168" s="283" t="s">
        <v>485</v>
      </c>
      <c r="J168" s="284">
        <v>400</v>
      </c>
      <c r="K168" s="284">
        <v>400</v>
      </c>
      <c r="L168" s="284">
        <v>400</v>
      </c>
    </row>
    <row r="169" spans="1:12" ht="51" customHeight="1" hidden="1" outlineLevel="3">
      <c r="A169" s="282" t="s">
        <v>706</v>
      </c>
      <c r="B169" s="283" t="s">
        <v>707</v>
      </c>
      <c r="C169" s="282" t="s">
        <v>242</v>
      </c>
      <c r="D169" s="283" t="s">
        <v>754</v>
      </c>
      <c r="E169" s="282" t="s">
        <v>704</v>
      </c>
      <c r="F169" s="283" t="s">
        <v>772</v>
      </c>
      <c r="G169" s="282" t="s">
        <v>705</v>
      </c>
      <c r="H169" s="283" t="s">
        <v>773</v>
      </c>
      <c r="I169" s="283" t="s">
        <v>485</v>
      </c>
      <c r="J169" s="284">
        <v>50000</v>
      </c>
      <c r="K169" s="284"/>
      <c r="L169" s="284"/>
    </row>
    <row r="170" spans="1:12" ht="51" customHeight="1" hidden="1" outlineLevel="2" collapsed="1">
      <c r="A170" s="291" t="s">
        <v>708</v>
      </c>
      <c r="B170" s="292" t="s">
        <v>709</v>
      </c>
      <c r="C170" s="293"/>
      <c r="D170" s="292"/>
      <c r="E170" s="293"/>
      <c r="F170" s="292"/>
      <c r="G170" s="293"/>
      <c r="H170" s="292"/>
      <c r="I170" s="292"/>
      <c r="J170" s="294">
        <v>496</v>
      </c>
      <c r="K170" s="294">
        <v>496</v>
      </c>
      <c r="L170" s="294">
        <v>496</v>
      </c>
    </row>
    <row r="171" spans="1:12" ht="38.25" customHeight="1" hidden="1" outlineLevel="3">
      <c r="A171" s="282" t="s">
        <v>708</v>
      </c>
      <c r="B171" s="283" t="s">
        <v>709</v>
      </c>
      <c r="C171" s="282" t="s">
        <v>107</v>
      </c>
      <c r="D171" s="283" t="s">
        <v>737</v>
      </c>
      <c r="E171" s="282" t="s">
        <v>710</v>
      </c>
      <c r="F171" s="283" t="s">
        <v>774</v>
      </c>
      <c r="G171" s="282" t="s">
        <v>711</v>
      </c>
      <c r="H171" s="283" t="s">
        <v>775</v>
      </c>
      <c r="I171" s="283" t="s">
        <v>485</v>
      </c>
      <c r="J171" s="284">
        <v>396</v>
      </c>
      <c r="K171" s="284">
        <v>396</v>
      </c>
      <c r="L171" s="284">
        <v>396</v>
      </c>
    </row>
    <row r="172" spans="1:12" ht="25.5" customHeight="1" hidden="1" outlineLevel="3">
      <c r="A172" s="282" t="s">
        <v>712</v>
      </c>
      <c r="B172" s="283" t="s">
        <v>713</v>
      </c>
      <c r="C172" s="282" t="s">
        <v>107</v>
      </c>
      <c r="D172" s="283" t="s">
        <v>737</v>
      </c>
      <c r="E172" s="282" t="s">
        <v>108</v>
      </c>
      <c r="F172" s="283" t="s">
        <v>744</v>
      </c>
      <c r="G172" s="282" t="s">
        <v>340</v>
      </c>
      <c r="H172" s="283" t="s">
        <v>747</v>
      </c>
      <c r="I172" s="283" t="s">
        <v>485</v>
      </c>
      <c r="J172" s="284">
        <v>100</v>
      </c>
      <c r="K172" s="284">
        <v>100</v>
      </c>
      <c r="L172" s="284">
        <v>100</v>
      </c>
    </row>
    <row r="173" spans="1:12" ht="51" customHeight="1" hidden="1" outlineLevel="1" collapsed="1">
      <c r="A173" s="291" t="s">
        <v>714</v>
      </c>
      <c r="B173" s="292" t="s">
        <v>715</v>
      </c>
      <c r="C173" s="293"/>
      <c r="D173" s="292"/>
      <c r="E173" s="293"/>
      <c r="F173" s="292"/>
      <c r="G173" s="293"/>
      <c r="H173" s="292"/>
      <c r="I173" s="292"/>
      <c r="J173" s="294">
        <v>102241.9</v>
      </c>
      <c r="K173" s="294">
        <v>80643.7</v>
      </c>
      <c r="L173" s="294">
        <v>80979.6</v>
      </c>
    </row>
    <row r="174" spans="1:12" ht="89.25" customHeight="1" hidden="1" outlineLevel="2">
      <c r="A174" s="291" t="s">
        <v>716</v>
      </c>
      <c r="B174" s="292" t="s">
        <v>717</v>
      </c>
      <c r="C174" s="293"/>
      <c r="D174" s="292"/>
      <c r="E174" s="293"/>
      <c r="F174" s="292"/>
      <c r="G174" s="293"/>
      <c r="H174" s="292"/>
      <c r="I174" s="292"/>
      <c r="J174" s="294">
        <v>75563.9</v>
      </c>
      <c r="K174" s="294">
        <v>77513.1</v>
      </c>
      <c r="L174" s="294">
        <v>77849</v>
      </c>
    </row>
    <row r="175" spans="1:12" ht="76.5" customHeight="1" hidden="1" outlineLevel="3">
      <c r="A175" s="282" t="s">
        <v>716</v>
      </c>
      <c r="B175" s="283" t="s">
        <v>717</v>
      </c>
      <c r="C175" s="282" t="s">
        <v>107</v>
      </c>
      <c r="D175" s="283" t="s">
        <v>737</v>
      </c>
      <c r="E175" s="282" t="s">
        <v>718</v>
      </c>
      <c r="F175" s="283" t="s">
        <v>776</v>
      </c>
      <c r="G175" s="282" t="s">
        <v>719</v>
      </c>
      <c r="H175" s="283" t="s">
        <v>766</v>
      </c>
      <c r="I175" s="283" t="s">
        <v>485</v>
      </c>
      <c r="J175" s="284">
        <v>57531.6</v>
      </c>
      <c r="K175" s="284">
        <v>59159</v>
      </c>
      <c r="L175" s="284">
        <v>59159</v>
      </c>
    </row>
    <row r="176" spans="1:12" ht="76.5" customHeight="1" hidden="1" outlineLevel="3">
      <c r="A176" s="282" t="s">
        <v>716</v>
      </c>
      <c r="B176" s="283" t="s">
        <v>717</v>
      </c>
      <c r="C176" s="282" t="s">
        <v>107</v>
      </c>
      <c r="D176" s="283" t="s">
        <v>737</v>
      </c>
      <c r="E176" s="282" t="s">
        <v>718</v>
      </c>
      <c r="F176" s="283" t="s">
        <v>776</v>
      </c>
      <c r="G176" s="282" t="s">
        <v>720</v>
      </c>
      <c r="H176" s="283" t="s">
        <v>767</v>
      </c>
      <c r="I176" s="283" t="s">
        <v>485</v>
      </c>
      <c r="J176" s="284">
        <v>1012.6</v>
      </c>
      <c r="K176" s="284">
        <v>1046.2</v>
      </c>
      <c r="L176" s="284">
        <v>1046.2</v>
      </c>
    </row>
    <row r="177" spans="1:12" ht="76.5" customHeight="1" hidden="1" outlineLevel="3">
      <c r="A177" s="282" t="s">
        <v>716</v>
      </c>
      <c r="B177" s="283" t="s">
        <v>717</v>
      </c>
      <c r="C177" s="282" t="s">
        <v>107</v>
      </c>
      <c r="D177" s="283" t="s">
        <v>737</v>
      </c>
      <c r="E177" s="282" t="s">
        <v>718</v>
      </c>
      <c r="F177" s="283" t="s">
        <v>776</v>
      </c>
      <c r="G177" s="282" t="s">
        <v>340</v>
      </c>
      <c r="H177" s="283" t="s">
        <v>747</v>
      </c>
      <c r="I177" s="283" t="s">
        <v>485</v>
      </c>
      <c r="J177" s="284">
        <v>1598.7</v>
      </c>
      <c r="K177" s="284">
        <v>1648.3</v>
      </c>
      <c r="L177" s="284">
        <v>1698.5</v>
      </c>
    </row>
    <row r="178" spans="1:12" ht="76.5" customHeight="1" hidden="1" outlineLevel="3">
      <c r="A178" s="282" t="s">
        <v>716</v>
      </c>
      <c r="B178" s="283" t="s">
        <v>717</v>
      </c>
      <c r="C178" s="282" t="s">
        <v>107</v>
      </c>
      <c r="D178" s="283" t="s">
        <v>737</v>
      </c>
      <c r="E178" s="282" t="s">
        <v>721</v>
      </c>
      <c r="F178" s="283" t="s">
        <v>776</v>
      </c>
      <c r="G178" s="282" t="s">
        <v>554</v>
      </c>
      <c r="H178" s="283" t="s">
        <v>739</v>
      </c>
      <c r="I178" s="283" t="s">
        <v>485</v>
      </c>
      <c r="J178" s="284">
        <v>1923.8</v>
      </c>
      <c r="K178" s="284">
        <v>2307.1</v>
      </c>
      <c r="L178" s="284">
        <v>2330.7</v>
      </c>
    </row>
    <row r="179" spans="1:12" ht="76.5" customHeight="1" hidden="1" outlineLevel="3">
      <c r="A179" s="282" t="s">
        <v>716</v>
      </c>
      <c r="B179" s="283" t="s">
        <v>717</v>
      </c>
      <c r="C179" s="282" t="s">
        <v>107</v>
      </c>
      <c r="D179" s="283" t="s">
        <v>737</v>
      </c>
      <c r="E179" s="282" t="s">
        <v>721</v>
      </c>
      <c r="F179" s="283" t="s">
        <v>776</v>
      </c>
      <c r="G179" s="282" t="s">
        <v>340</v>
      </c>
      <c r="H179" s="283" t="s">
        <v>747</v>
      </c>
      <c r="I179" s="283" t="s">
        <v>485</v>
      </c>
      <c r="J179" s="284">
        <v>13497.3</v>
      </c>
      <c r="K179" s="284">
        <v>13352.5</v>
      </c>
      <c r="L179" s="284">
        <v>13614.6</v>
      </c>
    </row>
    <row r="180" spans="1:12" ht="38.25" customHeight="1" hidden="1" outlineLevel="2" collapsed="1">
      <c r="A180" s="291" t="s">
        <v>722</v>
      </c>
      <c r="B180" s="292" t="s">
        <v>723</v>
      </c>
      <c r="C180" s="293"/>
      <c r="D180" s="292"/>
      <c r="E180" s="293"/>
      <c r="F180" s="292"/>
      <c r="G180" s="293"/>
      <c r="H180" s="292"/>
      <c r="I180" s="292"/>
      <c r="J180" s="294">
        <v>3030</v>
      </c>
      <c r="K180" s="294">
        <v>3130.6</v>
      </c>
      <c r="L180" s="294">
        <v>3130.6</v>
      </c>
    </row>
    <row r="181" spans="1:12" ht="38.25" customHeight="1" hidden="1" outlineLevel="3">
      <c r="A181" s="282" t="s">
        <v>722</v>
      </c>
      <c r="B181" s="283" t="s">
        <v>723</v>
      </c>
      <c r="C181" s="282" t="s">
        <v>107</v>
      </c>
      <c r="D181" s="283" t="s">
        <v>737</v>
      </c>
      <c r="E181" s="282" t="s">
        <v>270</v>
      </c>
      <c r="F181" s="283" t="s">
        <v>777</v>
      </c>
      <c r="G181" s="282" t="s">
        <v>719</v>
      </c>
      <c r="H181" s="283" t="s">
        <v>766</v>
      </c>
      <c r="I181" s="283" t="s">
        <v>486</v>
      </c>
      <c r="J181" s="284">
        <v>1922.1</v>
      </c>
      <c r="K181" s="284">
        <v>2000.3</v>
      </c>
      <c r="L181" s="284">
        <v>2000.3</v>
      </c>
    </row>
    <row r="182" spans="1:12" ht="38.25" customHeight="1" hidden="1" outlineLevel="3">
      <c r="A182" s="282" t="s">
        <v>722</v>
      </c>
      <c r="B182" s="283" t="s">
        <v>723</v>
      </c>
      <c r="C182" s="282" t="s">
        <v>107</v>
      </c>
      <c r="D182" s="283" t="s">
        <v>737</v>
      </c>
      <c r="E182" s="282" t="s">
        <v>270</v>
      </c>
      <c r="F182" s="283" t="s">
        <v>777</v>
      </c>
      <c r="G182" s="282" t="s">
        <v>720</v>
      </c>
      <c r="H182" s="283" t="s">
        <v>767</v>
      </c>
      <c r="I182" s="283" t="s">
        <v>486</v>
      </c>
      <c r="J182" s="284">
        <v>101.6</v>
      </c>
      <c r="K182" s="284">
        <v>108.2</v>
      </c>
      <c r="L182" s="284">
        <v>108.6</v>
      </c>
    </row>
    <row r="183" spans="1:12" ht="38.25" customHeight="1" hidden="1" outlineLevel="3">
      <c r="A183" s="282" t="s">
        <v>722</v>
      </c>
      <c r="B183" s="283" t="s">
        <v>723</v>
      </c>
      <c r="C183" s="282" t="s">
        <v>107</v>
      </c>
      <c r="D183" s="283" t="s">
        <v>737</v>
      </c>
      <c r="E183" s="282" t="s">
        <v>270</v>
      </c>
      <c r="F183" s="283" t="s">
        <v>777</v>
      </c>
      <c r="G183" s="282" t="s">
        <v>554</v>
      </c>
      <c r="H183" s="283" t="s">
        <v>739</v>
      </c>
      <c r="I183" s="283" t="s">
        <v>486</v>
      </c>
      <c r="J183" s="284">
        <v>102.4</v>
      </c>
      <c r="K183" s="284">
        <v>67.5</v>
      </c>
      <c r="L183" s="284">
        <v>69.4</v>
      </c>
    </row>
    <row r="184" spans="1:12" ht="38.25" customHeight="1" hidden="1" outlineLevel="3">
      <c r="A184" s="282" t="s">
        <v>722</v>
      </c>
      <c r="B184" s="283" t="s">
        <v>723</v>
      </c>
      <c r="C184" s="282" t="s">
        <v>107</v>
      </c>
      <c r="D184" s="283" t="s">
        <v>737</v>
      </c>
      <c r="E184" s="282" t="s">
        <v>270</v>
      </c>
      <c r="F184" s="283" t="s">
        <v>777</v>
      </c>
      <c r="G184" s="282" t="s">
        <v>340</v>
      </c>
      <c r="H184" s="283" t="s">
        <v>747</v>
      </c>
      <c r="I184" s="283" t="s">
        <v>486</v>
      </c>
      <c r="J184" s="284">
        <v>903.9</v>
      </c>
      <c r="K184" s="284">
        <v>954.6</v>
      </c>
      <c r="L184" s="284">
        <v>952.3</v>
      </c>
    </row>
    <row r="185" spans="1:12" ht="25.5" customHeight="1" hidden="1" outlineLevel="2" collapsed="1">
      <c r="A185" s="291" t="s">
        <v>724</v>
      </c>
      <c r="B185" s="292" t="s">
        <v>725</v>
      </c>
      <c r="C185" s="293"/>
      <c r="D185" s="292"/>
      <c r="E185" s="293"/>
      <c r="F185" s="292"/>
      <c r="G185" s="293"/>
      <c r="H185" s="292"/>
      <c r="I185" s="292"/>
      <c r="J185" s="294">
        <v>23648</v>
      </c>
      <c r="K185" s="294"/>
      <c r="L185" s="294"/>
    </row>
    <row r="186" spans="1:12" ht="25.5" customHeight="1" hidden="1" outlineLevel="3">
      <c r="A186" s="282" t="s">
        <v>724</v>
      </c>
      <c r="B186" s="283" t="s">
        <v>725</v>
      </c>
      <c r="C186" s="282" t="s">
        <v>107</v>
      </c>
      <c r="D186" s="283" t="s">
        <v>737</v>
      </c>
      <c r="E186" s="282" t="s">
        <v>273</v>
      </c>
      <c r="F186" s="283" t="s">
        <v>725</v>
      </c>
      <c r="G186" s="282" t="s">
        <v>649</v>
      </c>
      <c r="H186" s="283" t="s">
        <v>766</v>
      </c>
      <c r="I186" s="283" t="s">
        <v>485</v>
      </c>
      <c r="J186" s="284">
        <v>18134.3</v>
      </c>
      <c r="K186" s="284"/>
      <c r="L186" s="284"/>
    </row>
    <row r="187" spans="1:12" ht="25.5" customHeight="1" hidden="1" outlineLevel="3">
      <c r="A187" s="282" t="s">
        <v>724</v>
      </c>
      <c r="B187" s="283" t="s">
        <v>725</v>
      </c>
      <c r="C187" s="282" t="s">
        <v>107</v>
      </c>
      <c r="D187" s="283" t="s">
        <v>737</v>
      </c>
      <c r="E187" s="282" t="s">
        <v>273</v>
      </c>
      <c r="F187" s="283" t="s">
        <v>725</v>
      </c>
      <c r="G187" s="282" t="s">
        <v>650</v>
      </c>
      <c r="H187" s="283" t="s">
        <v>767</v>
      </c>
      <c r="I187" s="283" t="s">
        <v>485</v>
      </c>
      <c r="J187" s="284">
        <v>487</v>
      </c>
      <c r="K187" s="284"/>
      <c r="L187" s="284"/>
    </row>
    <row r="188" spans="1:12" ht="25.5" customHeight="1" hidden="1" outlineLevel="3">
      <c r="A188" s="282" t="s">
        <v>724</v>
      </c>
      <c r="B188" s="283" t="s">
        <v>725</v>
      </c>
      <c r="C188" s="282" t="s">
        <v>107</v>
      </c>
      <c r="D188" s="283" t="s">
        <v>737</v>
      </c>
      <c r="E188" s="282" t="s">
        <v>273</v>
      </c>
      <c r="F188" s="283" t="s">
        <v>725</v>
      </c>
      <c r="G188" s="282" t="s">
        <v>340</v>
      </c>
      <c r="H188" s="283" t="s">
        <v>747</v>
      </c>
      <c r="I188" s="283" t="s">
        <v>485</v>
      </c>
      <c r="J188" s="284">
        <v>5026.7</v>
      </c>
      <c r="K188" s="284"/>
      <c r="L188" s="284"/>
    </row>
    <row r="189" spans="1:12" ht="13.5" customHeight="1" collapsed="1">
      <c r="A189" s="287" t="s">
        <v>371</v>
      </c>
      <c r="B189" s="288"/>
      <c r="C189" s="289"/>
      <c r="D189" s="288"/>
      <c r="E189" s="289"/>
      <c r="F189" s="288"/>
      <c r="G189" s="289"/>
      <c r="H189" s="288"/>
      <c r="I189" s="288"/>
      <c r="J189" s="290">
        <v>11775674.4</v>
      </c>
      <c r="K189" s="290">
        <v>10854365.6</v>
      </c>
      <c r="L189" s="290">
        <v>11878366.4</v>
      </c>
    </row>
    <row r="190" ht="42.75" customHeight="1"/>
    <row r="191" ht="42.75" customHeight="1"/>
  </sheetData>
  <sheetProtection selectLockedCells="1" selectUnlockedCells="1"/>
  <mergeCells count="5">
    <mergeCell ref="A6:J6"/>
    <mergeCell ref="A7:J7"/>
    <mergeCell ref="A8:J8"/>
    <mergeCell ref="A9:J9"/>
    <mergeCell ref="A10:J10"/>
  </mergeCells>
  <printOptions/>
  <pageMargins left="0.75" right="0.75" top="1" bottom="1" header="0.5118055555555555" footer="0.5118055555555555"/>
  <pageSetup horizontalDpi="300" verticalDpi="300" orientation="landscape"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Вершинина Марина Васильевна</dc:creator>
  <cp:keywords/>
  <dc:description/>
  <cp:lastModifiedBy>Olga Isakova</cp:lastModifiedBy>
  <cp:lastPrinted>2013-11-22T10:12:46Z</cp:lastPrinted>
  <dcterms:created xsi:type="dcterms:W3CDTF">2013-04-11T06:22:55Z</dcterms:created>
  <dcterms:modified xsi:type="dcterms:W3CDTF">2013-11-22T10:13:51Z</dcterms:modified>
  <cp:category/>
  <cp:version/>
  <cp:contentType/>
  <cp:contentStatus/>
  <cp:revision>1</cp:revision>
</cp:coreProperties>
</file>