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435" windowWidth="2160" windowHeight="7650" activeTab="0"/>
  </bookViews>
  <sheets>
    <sheet name="стр.1" sheetId="1" r:id="rId1"/>
  </sheets>
  <definedNames>
    <definedName name="_xlnm._FilterDatabase" localSheetId="0" hidden="1">'стр.1'!$A$9:$S$141</definedName>
    <definedName name="_xlnm.Print_Titles" localSheetId="0">'стр.1'!$9:$9</definedName>
    <definedName name="_xlnm.Print_Area" localSheetId="0">'стр.1'!$A$1:$J$141</definedName>
  </definedNames>
  <calcPr fullCalcOnLoad="1"/>
</workbook>
</file>

<file path=xl/sharedStrings.xml><?xml version="1.0" encoding="utf-8"?>
<sst xmlns="http://schemas.openxmlformats.org/spreadsheetml/2006/main" count="427" uniqueCount="94">
  <si>
    <t>%</t>
  </si>
  <si>
    <t>100</t>
  </si>
  <si>
    <t>п.л.</t>
  </si>
  <si>
    <t>МЗ</t>
  </si>
  <si>
    <t>ч.</t>
  </si>
  <si>
    <t>ч</t>
  </si>
  <si>
    <t>ед.</t>
  </si>
  <si>
    <t>шт.</t>
  </si>
  <si>
    <t>".</t>
  </si>
  <si>
    <t>фм, кгпи, ги</t>
  </si>
  <si>
    <t>проверка</t>
  </si>
  <si>
    <t>подпрограмма 2</t>
  </si>
  <si>
    <t>подпрограмма 3</t>
  </si>
  <si>
    <t>подпрограмма 4</t>
  </si>
  <si>
    <t>подпрограмма 5</t>
  </si>
  <si>
    <t>программа</t>
  </si>
  <si>
    <t>апрель</t>
  </si>
  <si>
    <t>сентябрь</t>
  </si>
  <si>
    <t>ДОД</t>
  </si>
  <si>
    <t>ДД</t>
  </si>
  <si>
    <t>скош</t>
  </si>
  <si>
    <t>Х</t>
  </si>
  <si>
    <t>ДЛЯ СВОДА</t>
  </si>
  <si>
    <t>«Йöзöс велöдöм сöвмöдöм» Коми Республикаса канму уджтас вынсьöдöм йылысь» Коми Республикаса Веськöдлан котырлöн 2012 во кöч тöлысь 28 лунся 411 №-а шуöмö пыртöм вежсьӧмъяс дорӧ, кутшӧмъяс вынсялӧны 2014 вося тӧвшӧр тӧлысь 1 лунсянь, 2 содтӧд"</t>
  </si>
  <si>
    <t>«Йöзöс велöдöм сöвмöдöм»</t>
  </si>
  <si>
    <t xml:space="preserve">Коми Республикаса канму уджтас дорӧ 5 содтӧд" </t>
  </si>
  <si>
    <t>Канму уджтас серти Коми Республикаса канму организацияясӧн канму услугаяс (уджъяс) сетӧм вылӧ канму заданиеяслӧн ӧтувъя петкӧдласъяслӧн прогноз</t>
  </si>
  <si>
    <t>Уджтасув, услуга, услуга (удж) ыдждалӧн петкӧдлас ним</t>
  </si>
  <si>
    <t>Мерайтан единица</t>
  </si>
  <si>
    <t>Услуга (удж) петкӧдласлӧн вежӧртас</t>
  </si>
  <si>
    <t>Канму услуга (удж) сетӧм вылӧ Коми Республикаса республиканскӧй сьӧмкудйысь рӧскод, сюрс шайт</t>
  </si>
  <si>
    <t xml:space="preserve"> "Коми Республикаын подув велöдöм сöвмöдöм" 2 уджтасув</t>
  </si>
  <si>
    <t>2.1.2. медшӧр мероприятие. Сетны общеобразовательнӧй организацияясӧн канму услугаяс (вӧчны уджъяс)</t>
  </si>
  <si>
    <t xml:space="preserve">Услуга (удж) ыдждалӧн петкӧдлас: </t>
  </si>
  <si>
    <t>Морт лыд</t>
  </si>
  <si>
    <t>морт</t>
  </si>
  <si>
    <t>Быдтас лыд</t>
  </si>
  <si>
    <t>2.2.6. медшӧр мероприятие. Сӧвмӧдны подув велӧдӧмлысь качество донъялан тэчас</t>
  </si>
  <si>
    <t>Услуга (удж) ним да сылӧн сюрӧс:                             1. Лӧсьӧдны, нуӧдны да котыртны юӧртан фондъясӧн, базаясӧн да юӧръяслӧн банкъясӧн вӧдитчӧмӧн, отсавны юӧрӧн да техника боксянь</t>
  </si>
  <si>
    <t>Юӧртан материал лыд</t>
  </si>
  <si>
    <t>прӧчент</t>
  </si>
  <si>
    <t xml:space="preserve">Услуга (удж) ним да сылӧн сюрӧс:                             2. Технологическӧя котыртны да юӧр да аналитика боксянь могмӧдны велӧдчысьяслы, кодъяс велӧдчисны подув да шӧр велӧдан уджтасъяс серти, канму (кывкӧртӧда) аттестация нуӧдӧм </t>
  </si>
  <si>
    <t>Услуга (удж) ним да сылӧн сюрӧс:                              3. Сетны  велӧдчысьяслы, кодъяс велӧдчисны подув да шӧр велӧдан уджтасъяс серти, канму (кывкӧртӧда) аттестация, сы лыдын ӧтувъя канму экзамен нуӧдан ног йылысь юӧр, а сідзжӧ Коми Республикаса юӧръяслӧн базаысь ӧтувъя канму экзаменса участникъяс йылысь да ӧтувъя канму экзаменлӧн бӧртасъяс йылысь юӧр</t>
  </si>
  <si>
    <t>Заявкаяс серти сетӧм юӧрлӧн да юӧртан ресурсъяслӧн лыд</t>
  </si>
  <si>
    <t>Услуга (удж) ним да сылӧн сюрӧс:                             4. Могмӧдны юӧрӧн да техника боксянь да аналитикаӧн велӧдан учреждениеяслысь  аккредитационнӧй экспертиза нуӧдӧм</t>
  </si>
  <si>
    <t xml:space="preserve"> Велӧдан учреждениеяс уджлысь экспертиза нуӧдӧм вылӧ технологическӧй пакет (тестса да анкетаса материалъяс)</t>
  </si>
  <si>
    <t>2.4.11. медшӧр мероприятие. Сӧвмӧдны Коми Республикаын канму (муниципальнӧй) общеобразовательнӧй организацияяслӧн уджлысь инновационнӧй опыт</t>
  </si>
  <si>
    <t>Услуга (удж) ним да сылӧн сюрӧс:                             1. Нуӧдны учреждениеӧн фестивальяс, выставкаяс, смотръяс, конкурсъяс, олимпиадаяс, уджтасса мукӧд  мероприятие</t>
  </si>
  <si>
    <t>Нуӧдӧм мероприятиеяслӧн план серти петкӧдлас кузя удельнӧй сьӧкта</t>
  </si>
  <si>
    <t>Услуга (удж) ним да сылӧн сюрӧс:                             2. Котыртны да нуӧдны наукаса туялӧмъяс, наука да техника боксянь да опытно-экспериментальнӧй уджъяс, сетны консультация</t>
  </si>
  <si>
    <t>Услуга (удж) ним да сылӧн сюрӧс:                             4. Уджса профиль серти уджтасъяслӧн, проектъяслӧн, вӧзйӧмъяслӧн, мукӧд документлӧн наукаса экспертиза</t>
  </si>
  <si>
    <t>Услуга (удж) ним да сылӧн сюрӧс: 
5. Дасьтыны да йӧзӧдны уджса туйвизьяс серти методика материалъяс</t>
  </si>
  <si>
    <t>печать листъяс</t>
  </si>
  <si>
    <t>Печать лист лыд</t>
  </si>
  <si>
    <t>«Коми Республикаын уджсикасö велöдöм сöвмöдöм» 3 уджтасув</t>
  </si>
  <si>
    <t>3.1.1. медшӧр мероприятие.  Сетны уджсикасӧ велӧдан организацияясӧн канму услугаяс (вӧчны уджъяс)</t>
  </si>
  <si>
    <t>Услуга (удж) ним да сылӧн сюрӧс:                             1. Сетны улыс тшупӧда уджсикасӧ велӧдӧм</t>
  </si>
  <si>
    <t>Велӧдчысь лыд</t>
  </si>
  <si>
    <t>Услуга (удж) ним да сылӧн сюрӧс:                             2. Сетны шӧр тшупӧда уджсикасӧ велӧдӧм</t>
  </si>
  <si>
    <t>Студент лыд (Коми Республикаса йӧзӧс велӧдан министерство)</t>
  </si>
  <si>
    <t>Студент лыд (Коми Республикаса культура министерство)</t>
  </si>
  <si>
    <t>Услуга (удж) ним да сылӧн сюрӧс:                             3. Сетны вылыс тшупӧда велӧдӧм</t>
  </si>
  <si>
    <t>Студент лыд</t>
  </si>
  <si>
    <t>Услуга (удж) ним да сылӧн сюрӧс:                             4. Котыртны да нуӧдны наукаса туялӧмъяс, наука да техника боксянь да опытно-экспериментальнӧй уджъяс, сетны консультация</t>
  </si>
  <si>
    <t>Печать пас</t>
  </si>
  <si>
    <t>п.пас</t>
  </si>
  <si>
    <t>Услуга (удж) ним да сылӧн сюрӧс:                             5. Сетны содтӧд уджсикасӧ велӧдӧм</t>
  </si>
  <si>
    <t>Кывзысь лыд</t>
  </si>
  <si>
    <t>Час лыд</t>
  </si>
  <si>
    <t>Услуга (удж) ним да сылӧн сюрӧс:                             6. Нуӧдны учреждениеӧн фестивальяс, выставкаяс, смотръяс, конкурсъяс, олимпиадаяс, уджтасса мукӧд  мероприятие</t>
  </si>
  <si>
    <t>Услуга (удж) ним да сылӧн сюрӧс:                             7. Уджса туйвизь серти дасьтыны да йӧзӧдны методика материалъяс</t>
  </si>
  <si>
    <t>Печать прӧдукциялӧн ыджда</t>
  </si>
  <si>
    <t>Услуга (удж) ним да сылӧн сюрӧс:                             8. Котыртны да нуӧдны педагогическӧй уджалысьяслӧн удж донъялӧм могысь уджлысь экспертиза  (педагогическӧй уджалысьяслӧн аттестация)</t>
  </si>
  <si>
    <t>Услуга (удж) ним да сылӧн сюрӧс:                             9. Котыртны да нуӧдны наукаса туялӧмъяс, наука да техника боксянь да опытно-экспериментальнӧй уджъяс, сетны консультация</t>
  </si>
  <si>
    <t xml:space="preserve">Услуга (удж) ним да сылӧн сюрӧс:                            10. Уджса профиль серти уджтасъяслӧн, проектъяслӧн, вӧзйӧмъяслӧн, мукӧд документлӧн наукаса экспертиза </t>
  </si>
  <si>
    <t>"Коми Республикаса челядь да том йöз" 4 уджтасув</t>
  </si>
  <si>
    <t>4.1.1. медшӧр мероприятие.  Сетны интернат сяма велӧдан организацияясӧн, торъя (коррекционнӧй) велӧдан школаясӧн, челядьлы содтӧд тӧдӧмлун сетан учреждениеясӧн канму услугаяс (вӧчны уджъяс)</t>
  </si>
  <si>
    <t xml:space="preserve">Услуга (удж) ним да сылӧн сюрӧс:                             2. Сетны медшӧр общеобразовательнӧй уджтасъяс серти начальнӧй, подув, шӧр велӧдӧм </t>
  </si>
  <si>
    <t>Услуга (удж) ним да сылӧн сюрӧс:                             3. Сетны содтӧд велӧдӧм</t>
  </si>
  <si>
    <t>Услуга (удж) ним да сылӧн сюрӧс:                             4. Котыртны республика кузя экскурсионнӧй туръяс</t>
  </si>
  <si>
    <t>Тур лыд</t>
  </si>
  <si>
    <t>Нуӧдӧм мероприятиеяслӧн план серти петкӧдлас дорӧ удельнӧй сьӧкта</t>
  </si>
  <si>
    <t>"Коми Республикаын олысь челядьлысь дзоньвидзалун бурмöдöм да шойччöм котыртöм" 5 уджтасув</t>
  </si>
  <si>
    <t xml:space="preserve">5.1.1. медшӧр мероприятие.  Могмӧдны Коми Республикаса челядьлысь дзоньвидзалун бурмӧдӧм да шойччӧм </t>
  </si>
  <si>
    <t>Услуга (удж) ним да сылӧн сюрӧс:                             1. Медицина боксянь реабилитируйтӧм да  санаторно-курортнӧя бурдӧдӧм</t>
  </si>
  <si>
    <t>Койка лун лыд</t>
  </si>
  <si>
    <t>к/лун</t>
  </si>
  <si>
    <t>Услуга (удж) ним да сылӧн сюрӧс:                             7. Котыртны да нуӧдны зоопаркын да дендропаркын экскурсия</t>
  </si>
  <si>
    <t>Услуга (удж) ним да сылӧн сюрӧс:                             1. Сетасны медшӧр общеобразовательнӧй уджтасъяс серти начальнӧй, подув, шӧр велӧдчӧм</t>
  </si>
  <si>
    <t xml:space="preserve">Услуга (удж) ним да сылӧн сюрӧс:                             2. Видзны да быдтыны быдтасъясӧс интернат сяма велӧдан канму организацияясын, енбиа челядьлы интернат сяма канму общеобразовательнӧй  учреждениеясын  </t>
  </si>
  <si>
    <t xml:space="preserve">Услуга (удж) ним да сылӧн сюрӧс:                             3. Котыртӧмӧн да юӧрӧн да методикаӧн отсавны велӧдан учреждениеяслы, том йӧзлӧн делӧяс кузя  органъяслӧн учреждениеяслы, челядьлӧн да том йӧзлӧн ӧтйӧза организацияяслы </t>
  </si>
  <si>
    <t xml:space="preserve">Услуга (удж) ним да сылӧн сюрӧс:                             1. Видзны да быдтыны быдтасъясӧс интернат сяма велӧдан канму организацияясын, енбиа челядьлы интернат сяма канму общеобразовательнӧй  учреждениеясын  </t>
  </si>
  <si>
    <t xml:space="preserve">Услуга (удж) ним да сылӧн сюрӧс:                             5.  Котыртӧмӧн да юӧрӧн да методикаӧн отсавны велӧдан учреждениеяслы, том йӧзлӧн делӧяс кузя  органъяслӧн учреждениеяслы, челядьлӧн да том йӧзлӧн ӧтйӧза организацияяслы </t>
  </si>
  <si>
    <t>Услуга (удж) ним да сылӧн сюрӧс: 
6. Котыртны удж челядьлы да налӧн бать-мамлы медводдза комплекса отсӧг лабораториялысь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</si>
</sst>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4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172" fontId="1" fillId="0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165" fontId="4" fillId="32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36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/>
    </xf>
    <xf numFmtId="165" fontId="1" fillId="0" borderId="0" xfId="0" applyNumberFormat="1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 vertical="top" wrapText="1"/>
    </xf>
    <xf numFmtId="0" fontId="3" fillId="32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3" fillId="32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4" fillId="3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5" fontId="3" fillId="32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165" fontId="8" fillId="32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0" xfId="62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9" fillId="0" borderId="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165" fontId="9" fillId="0" borderId="10" xfId="0" applyNumberFormat="1" applyFont="1" applyFill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justify" vertical="center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43" fontId="3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vertical="center" wrapText="1"/>
    </xf>
    <xf numFmtId="41" fontId="3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tabSelected="1" view="pageBreakPreview" zoomScale="85" zoomScaleNormal="89" zoomScaleSheetLayoutView="85" zoomScalePageLayoutView="0" workbookViewId="0" topLeftCell="A50">
      <selection activeCell="A58" sqref="A58"/>
    </sheetView>
  </sheetViews>
  <sheetFormatPr defaultColWidth="9.00390625" defaultRowHeight="12.75"/>
  <cols>
    <col min="1" max="1" width="60.625" style="11" customWidth="1"/>
    <col min="2" max="2" width="12.875" style="12" customWidth="1"/>
    <col min="3" max="3" width="10.25390625" style="13" bestFit="1" customWidth="1"/>
    <col min="4" max="4" width="11.875" style="15" bestFit="1" customWidth="1"/>
    <col min="5" max="6" width="11.875" style="13" customWidth="1"/>
    <col min="7" max="7" width="16.125" style="14" bestFit="1" customWidth="1"/>
    <col min="8" max="8" width="15.375" style="14" bestFit="1" customWidth="1"/>
    <col min="9" max="10" width="15.375" style="10" bestFit="1" customWidth="1"/>
    <col min="11" max="12" width="15.375" style="33" hidden="1" customWidth="1"/>
    <col min="13" max="13" width="14.125" style="1" hidden="1" customWidth="1"/>
    <col min="14" max="14" width="15.375" style="1" hidden="1" customWidth="1"/>
    <col min="15" max="16" width="14.125" style="1" hidden="1" customWidth="1"/>
    <col min="17" max="17" width="11.875" style="1" hidden="1" customWidth="1"/>
    <col min="18" max="19" width="12.25390625" style="1" hidden="1" customWidth="1"/>
    <col min="20" max="20" width="0" style="1" hidden="1" customWidth="1"/>
    <col min="21" max="16384" width="9.125" style="1" customWidth="1"/>
  </cols>
  <sheetData>
    <row r="1" spans="1:13" ht="138.75" customHeight="1">
      <c r="A1" s="7"/>
      <c r="B1" s="8"/>
      <c r="C1" s="9"/>
      <c r="D1" s="9"/>
      <c r="E1" s="9"/>
      <c r="F1" s="9"/>
      <c r="G1" s="122" t="s">
        <v>23</v>
      </c>
      <c r="H1" s="122"/>
      <c r="I1" s="122"/>
      <c r="J1" s="122"/>
      <c r="K1" s="28"/>
      <c r="L1" s="28"/>
      <c r="M1" s="21"/>
    </row>
    <row r="2" spans="1:13" ht="18.75">
      <c r="A2" s="7"/>
      <c r="B2" s="8"/>
      <c r="C2" s="9"/>
      <c r="D2" s="9"/>
      <c r="E2" s="9"/>
      <c r="F2" s="9"/>
      <c r="G2" s="123" t="s">
        <v>24</v>
      </c>
      <c r="H2" s="123"/>
      <c r="I2" s="123"/>
      <c r="J2" s="123"/>
      <c r="K2" s="29"/>
      <c r="L2" s="29"/>
      <c r="M2" s="19"/>
    </row>
    <row r="3" spans="1:13" ht="42" customHeight="1">
      <c r="A3" s="7"/>
      <c r="B3" s="8"/>
      <c r="C3" s="9"/>
      <c r="D3" s="16"/>
      <c r="E3" s="9"/>
      <c r="F3" s="9"/>
      <c r="G3" s="122" t="s">
        <v>25</v>
      </c>
      <c r="H3" s="122"/>
      <c r="I3" s="122"/>
      <c r="J3" s="122"/>
      <c r="K3" s="30"/>
      <c r="L3" s="30"/>
      <c r="M3" s="22"/>
    </row>
    <row r="4" spans="1:12" ht="18.75">
      <c r="A4" s="7"/>
      <c r="B4" s="8"/>
      <c r="C4" s="9"/>
      <c r="D4" s="16"/>
      <c r="E4" s="16"/>
      <c r="F4" s="16"/>
      <c r="G4" s="16"/>
      <c r="H4" s="16"/>
      <c r="I4" s="43"/>
      <c r="J4" s="43"/>
      <c r="K4" s="31"/>
      <c r="L4" s="31"/>
    </row>
    <row r="5" spans="1:12" ht="39.75" customHeight="1">
      <c r="A5" s="124" t="s">
        <v>26</v>
      </c>
      <c r="B5" s="124"/>
      <c r="C5" s="124"/>
      <c r="D5" s="124"/>
      <c r="E5" s="124"/>
      <c r="F5" s="124"/>
      <c r="G5" s="124"/>
      <c r="H5" s="124"/>
      <c r="I5" s="124"/>
      <c r="J5" s="124"/>
      <c r="K5" s="32"/>
      <c r="L5" s="32"/>
    </row>
    <row r="6" spans="1:10" ht="18.75">
      <c r="A6" s="7"/>
      <c r="B6" s="8"/>
      <c r="C6" s="9"/>
      <c r="D6" s="9"/>
      <c r="E6" s="9"/>
      <c r="F6" s="9"/>
      <c r="G6" s="9"/>
      <c r="H6" s="9"/>
      <c r="I6" s="7"/>
      <c r="J6" s="7"/>
    </row>
    <row r="7" spans="1:19" ht="75" customHeight="1">
      <c r="A7" s="106" t="s">
        <v>27</v>
      </c>
      <c r="B7" s="106" t="s">
        <v>28</v>
      </c>
      <c r="C7" s="106" t="s">
        <v>29</v>
      </c>
      <c r="D7" s="106"/>
      <c r="E7" s="106"/>
      <c r="F7" s="106"/>
      <c r="G7" s="106" t="s">
        <v>30</v>
      </c>
      <c r="H7" s="106"/>
      <c r="I7" s="106"/>
      <c r="J7" s="106"/>
      <c r="K7" s="45"/>
      <c r="L7" s="45"/>
      <c r="M7" s="2"/>
      <c r="N7" s="2"/>
      <c r="O7" s="2"/>
      <c r="P7" s="2"/>
      <c r="Q7" s="2"/>
      <c r="R7" s="2"/>
      <c r="S7" s="2"/>
    </row>
    <row r="8" spans="1:19" ht="24" customHeight="1">
      <c r="A8" s="106"/>
      <c r="B8" s="106"/>
      <c r="C8" s="44">
        <v>2013</v>
      </c>
      <c r="D8" s="44">
        <v>2014</v>
      </c>
      <c r="E8" s="44">
        <v>2015</v>
      </c>
      <c r="F8" s="44">
        <v>2016</v>
      </c>
      <c r="G8" s="44">
        <v>2013</v>
      </c>
      <c r="H8" s="44">
        <v>2014</v>
      </c>
      <c r="I8" s="44">
        <v>2015</v>
      </c>
      <c r="J8" s="44">
        <v>2016</v>
      </c>
      <c r="K8" s="45"/>
      <c r="L8" s="45">
        <v>1</v>
      </c>
      <c r="M8" s="2"/>
      <c r="N8" s="2"/>
      <c r="O8" s="2"/>
      <c r="P8" s="2"/>
      <c r="Q8" s="2"/>
      <c r="R8" s="2"/>
      <c r="S8" s="2"/>
    </row>
    <row r="9" spans="1:19" ht="18.7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7"/>
      <c r="L9" s="45">
        <v>1</v>
      </c>
      <c r="M9" s="2"/>
      <c r="N9" s="2"/>
      <c r="O9" s="2"/>
      <c r="P9" s="2"/>
      <c r="Q9" s="2"/>
      <c r="R9" s="2"/>
      <c r="S9" s="2"/>
    </row>
    <row r="10" spans="1:19" ht="18.75">
      <c r="A10" s="107" t="s">
        <v>31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48"/>
      <c r="L10" s="45">
        <v>1</v>
      </c>
      <c r="M10" s="2"/>
      <c r="N10" s="2"/>
      <c r="O10" s="2"/>
      <c r="P10" s="2"/>
      <c r="Q10" s="2"/>
      <c r="R10" s="2"/>
      <c r="S10" s="2"/>
    </row>
    <row r="11" spans="1:12" s="2" customFormat="1" ht="21" customHeight="1">
      <c r="A11" s="116" t="s">
        <v>32</v>
      </c>
      <c r="B11" s="117"/>
      <c r="C11" s="117"/>
      <c r="D11" s="117"/>
      <c r="E11" s="117"/>
      <c r="F11" s="117"/>
      <c r="G11" s="117"/>
      <c r="H11" s="117"/>
      <c r="I11" s="117"/>
      <c r="J11" s="118"/>
      <c r="K11" s="47"/>
      <c r="L11" s="45">
        <v>1</v>
      </c>
    </row>
    <row r="12" spans="1:12" s="2" customFormat="1" ht="82.5" customHeight="1">
      <c r="A12" s="17" t="s">
        <v>88</v>
      </c>
      <c r="B12" s="44"/>
      <c r="C12" s="17" t="s">
        <v>21</v>
      </c>
      <c r="D12" s="17" t="s">
        <v>21</v>
      </c>
      <c r="E12" s="17" t="s">
        <v>21</v>
      </c>
      <c r="F12" s="17" t="s">
        <v>21</v>
      </c>
      <c r="G12" s="52">
        <f>327182.76277-G16+40774.42+20087.7944</f>
        <v>343781.97357</v>
      </c>
      <c r="H12" s="52">
        <v>172135.1507</v>
      </c>
      <c r="I12" s="52">
        <v>172203.85807</v>
      </c>
      <c r="J12" s="52">
        <v>169998.47559</v>
      </c>
      <c r="K12" s="49"/>
      <c r="L12" s="45">
        <v>1</v>
      </c>
    </row>
    <row r="13" spans="1:15" s="2" customFormat="1" ht="18.75">
      <c r="A13" s="50" t="s">
        <v>33</v>
      </c>
      <c r="B13" s="17"/>
      <c r="C13" s="17"/>
      <c r="D13" s="17"/>
      <c r="E13" s="17"/>
      <c r="F13" s="17"/>
      <c r="G13" s="51">
        <v>367957.18277</v>
      </c>
      <c r="H13" s="17"/>
      <c r="I13" s="17"/>
      <c r="J13" s="17"/>
      <c r="K13" s="49"/>
      <c r="L13" s="45">
        <v>1</v>
      </c>
      <c r="N13" s="2" t="s">
        <v>16</v>
      </c>
      <c r="O13" s="2" t="s">
        <v>17</v>
      </c>
    </row>
    <row r="14" spans="1:19" s="2" customFormat="1" ht="18.75">
      <c r="A14" s="24" t="s">
        <v>34</v>
      </c>
      <c r="B14" s="46" t="s">
        <v>35</v>
      </c>
      <c r="C14" s="46">
        <f>62+278+79+120+80+137+119+60+430+1800</f>
        <v>3165</v>
      </c>
      <c r="D14" s="46">
        <v>1801</v>
      </c>
      <c r="E14" s="46">
        <v>1801</v>
      </c>
      <c r="F14" s="46">
        <v>1801</v>
      </c>
      <c r="G14" s="17" t="s">
        <v>21</v>
      </c>
      <c r="H14" s="17" t="s">
        <v>21</v>
      </c>
      <c r="I14" s="17" t="s">
        <v>21</v>
      </c>
      <c r="J14" s="17" t="s">
        <v>21</v>
      </c>
      <c r="K14" s="47">
        <v>875</v>
      </c>
      <c r="L14" s="45">
        <v>1</v>
      </c>
      <c r="M14" s="3"/>
      <c r="N14" s="2">
        <v>30704.174539999996</v>
      </c>
      <c r="O14" s="2">
        <v>20087.7944</v>
      </c>
      <c r="R14" s="18"/>
      <c r="S14" s="18"/>
    </row>
    <row r="15" spans="1:12" s="2" customFormat="1" ht="18.75">
      <c r="A15" s="53"/>
      <c r="B15" s="50"/>
      <c r="C15" s="50"/>
      <c r="D15" s="50"/>
      <c r="E15" s="50"/>
      <c r="F15" s="50"/>
      <c r="G15" s="54"/>
      <c r="H15" s="55">
        <v>171209.87670000002</v>
      </c>
      <c r="I15" s="55">
        <v>171227.69407</v>
      </c>
      <c r="J15" s="55">
        <v>168970.57459</v>
      </c>
      <c r="K15" s="56"/>
      <c r="L15" s="45">
        <v>1</v>
      </c>
    </row>
    <row r="16" spans="1:12" s="2" customFormat="1" ht="93.75">
      <c r="A16" s="17" t="s">
        <v>89</v>
      </c>
      <c r="B16" s="46"/>
      <c r="C16" s="17" t="s">
        <v>21</v>
      </c>
      <c r="D16" s="17" t="s">
        <v>21</v>
      </c>
      <c r="E16" s="17" t="s">
        <v>21</v>
      </c>
      <c r="F16" s="17" t="s">
        <v>21</v>
      </c>
      <c r="G16" s="52">
        <f>5846.85594+4869.0362+23476.866+10070.24546</f>
        <v>44263.003600000004</v>
      </c>
      <c r="H16" s="52">
        <v>0</v>
      </c>
      <c r="I16" s="52">
        <v>0</v>
      </c>
      <c r="J16" s="52">
        <v>0</v>
      </c>
      <c r="K16" s="47"/>
      <c r="L16" s="45">
        <v>1</v>
      </c>
    </row>
    <row r="17" spans="1:12" s="2" customFormat="1" ht="18.75">
      <c r="A17" s="50" t="s">
        <v>33</v>
      </c>
      <c r="B17" s="50"/>
      <c r="C17" s="50"/>
      <c r="D17" s="50"/>
      <c r="E17" s="50"/>
      <c r="F17" s="50"/>
      <c r="G17" s="50"/>
      <c r="H17" s="50"/>
      <c r="I17" s="50"/>
      <c r="J17" s="50"/>
      <c r="K17" s="56"/>
      <c r="L17" s="45">
        <v>1</v>
      </c>
    </row>
    <row r="18" spans="1:14" s="2" customFormat="1" ht="18.75">
      <c r="A18" s="57" t="s">
        <v>36</v>
      </c>
      <c r="B18" s="46" t="s">
        <v>35</v>
      </c>
      <c r="C18" s="46">
        <f>300+114+430</f>
        <v>844</v>
      </c>
      <c r="D18" s="102">
        <v>0</v>
      </c>
      <c r="E18" s="102">
        <v>0</v>
      </c>
      <c r="F18" s="102">
        <v>0</v>
      </c>
      <c r="G18" s="17" t="s">
        <v>21</v>
      </c>
      <c r="H18" s="17" t="s">
        <v>21</v>
      </c>
      <c r="I18" s="17" t="s">
        <v>21</v>
      </c>
      <c r="J18" s="17" t="s">
        <v>21</v>
      </c>
      <c r="K18" s="47">
        <v>875</v>
      </c>
      <c r="L18" s="45">
        <v>1</v>
      </c>
      <c r="N18" s="2">
        <v>10070.24546</v>
      </c>
    </row>
    <row r="19" spans="1:12" s="2" customFormat="1" ht="18.75">
      <c r="A19" s="57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5">
        <v>1</v>
      </c>
    </row>
    <row r="20" spans="1:19" s="6" customFormat="1" ht="18.75" customHeight="1">
      <c r="A20" s="116" t="s">
        <v>37</v>
      </c>
      <c r="B20" s="117"/>
      <c r="C20" s="117"/>
      <c r="D20" s="117"/>
      <c r="E20" s="117"/>
      <c r="F20" s="117"/>
      <c r="G20" s="117"/>
      <c r="H20" s="117"/>
      <c r="I20" s="117"/>
      <c r="J20" s="118"/>
      <c r="K20" s="47"/>
      <c r="L20" s="45">
        <v>1</v>
      </c>
      <c r="M20" s="2"/>
      <c r="N20" s="2"/>
      <c r="O20" s="2"/>
      <c r="P20" s="2"/>
      <c r="Q20" s="2"/>
      <c r="R20" s="2"/>
      <c r="S20" s="2"/>
    </row>
    <row r="21" spans="1:19" s="6" customFormat="1" ht="75">
      <c r="A21" s="17" t="s">
        <v>38</v>
      </c>
      <c r="B21" s="44"/>
      <c r="C21" s="17" t="s">
        <v>21</v>
      </c>
      <c r="D21" s="17" t="s">
        <v>21</v>
      </c>
      <c r="E21" s="17" t="s">
        <v>21</v>
      </c>
      <c r="F21" s="17" t="s">
        <v>21</v>
      </c>
      <c r="G21" s="52">
        <v>8544.80385</v>
      </c>
      <c r="H21" s="52">
        <v>2981.71269</v>
      </c>
      <c r="I21" s="52">
        <v>2981.71269</v>
      </c>
      <c r="J21" s="52">
        <v>2981.71269</v>
      </c>
      <c r="K21" s="47"/>
      <c r="L21" s="45">
        <v>1</v>
      </c>
      <c r="M21" s="2"/>
      <c r="N21" s="2"/>
      <c r="O21" s="2"/>
      <c r="P21" s="2"/>
      <c r="Q21" s="2"/>
      <c r="R21" s="2"/>
      <c r="S21" s="2"/>
    </row>
    <row r="22" spans="1:19" s="6" customFormat="1" ht="18.75">
      <c r="A22" s="50" t="s">
        <v>33</v>
      </c>
      <c r="B22" s="17"/>
      <c r="C22" s="17"/>
      <c r="D22" s="17"/>
      <c r="E22" s="17"/>
      <c r="F22" s="17"/>
      <c r="G22" s="17"/>
      <c r="H22" s="17"/>
      <c r="I22" s="17"/>
      <c r="J22" s="17"/>
      <c r="K22" s="49"/>
      <c r="L22" s="45">
        <v>1</v>
      </c>
      <c r="M22" s="2"/>
      <c r="N22" s="2"/>
      <c r="O22" s="2"/>
      <c r="P22" s="2"/>
      <c r="Q22" s="2"/>
      <c r="R22" s="2"/>
      <c r="S22" s="2"/>
    </row>
    <row r="23" spans="1:19" ht="18.75">
      <c r="A23" s="57" t="s">
        <v>39</v>
      </c>
      <c r="B23" s="46" t="s">
        <v>40</v>
      </c>
      <c r="C23" s="46">
        <v>100</v>
      </c>
      <c r="D23" s="46">
        <v>100</v>
      </c>
      <c r="E23" s="46">
        <v>100</v>
      </c>
      <c r="F23" s="46">
        <v>100</v>
      </c>
      <c r="G23" s="17" t="s">
        <v>21</v>
      </c>
      <c r="H23" s="17" t="s">
        <v>21</v>
      </c>
      <c r="I23" s="17" t="s">
        <v>21</v>
      </c>
      <c r="J23" s="17" t="s">
        <v>21</v>
      </c>
      <c r="K23" s="47">
        <v>875</v>
      </c>
      <c r="L23" s="45">
        <v>1</v>
      </c>
      <c r="M23" s="2"/>
      <c r="N23" s="2"/>
      <c r="O23" s="2"/>
      <c r="P23" s="2"/>
      <c r="Q23" s="2"/>
      <c r="R23" s="2"/>
      <c r="S23" s="2"/>
    </row>
    <row r="24" spans="1:19" ht="18.75">
      <c r="A24" s="57"/>
      <c r="B24" s="46"/>
      <c r="C24" s="46"/>
      <c r="D24" s="46"/>
      <c r="E24" s="46"/>
      <c r="F24" s="46"/>
      <c r="G24" s="52"/>
      <c r="H24" s="52"/>
      <c r="I24" s="52"/>
      <c r="J24" s="52"/>
      <c r="K24" s="47"/>
      <c r="L24" s="45">
        <v>1</v>
      </c>
      <c r="M24" s="2"/>
      <c r="N24" s="2"/>
      <c r="O24" s="2"/>
      <c r="P24" s="2"/>
      <c r="Q24" s="2"/>
      <c r="R24" s="2"/>
      <c r="S24" s="2"/>
    </row>
    <row r="25" spans="1:19" s="6" customFormat="1" ht="112.5">
      <c r="A25" s="57" t="s">
        <v>41</v>
      </c>
      <c r="B25" s="46"/>
      <c r="C25" s="17" t="s">
        <v>21</v>
      </c>
      <c r="D25" s="17" t="s">
        <v>21</v>
      </c>
      <c r="E25" s="17" t="s">
        <v>21</v>
      </c>
      <c r="F25" s="17" t="s">
        <v>21</v>
      </c>
      <c r="G25" s="52">
        <v>6491.69447</v>
      </c>
      <c r="H25" s="52">
        <v>7870.84062</v>
      </c>
      <c r="I25" s="52">
        <v>7870.84062</v>
      </c>
      <c r="J25" s="52">
        <v>7870.84062</v>
      </c>
      <c r="K25" s="47"/>
      <c r="L25" s="45">
        <v>1</v>
      </c>
      <c r="M25" s="2"/>
      <c r="N25" s="2"/>
      <c r="O25" s="2"/>
      <c r="P25" s="2"/>
      <c r="Q25" s="2"/>
      <c r="R25" s="2"/>
      <c r="S25" s="2"/>
    </row>
    <row r="26" spans="1:19" s="6" customFormat="1" ht="18.75">
      <c r="A26" s="50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49"/>
      <c r="L26" s="45">
        <v>1</v>
      </c>
      <c r="M26" s="2"/>
      <c r="N26" s="2"/>
      <c r="O26" s="2"/>
      <c r="P26" s="2"/>
      <c r="Q26" s="2"/>
      <c r="R26" s="2"/>
      <c r="S26" s="2"/>
    </row>
    <row r="27" spans="1:19" s="6" customFormat="1" ht="18.75">
      <c r="A27" s="57" t="s">
        <v>39</v>
      </c>
      <c r="B27" s="46" t="s">
        <v>40</v>
      </c>
      <c r="C27" s="46">
        <v>100</v>
      </c>
      <c r="D27" s="46">
        <v>100</v>
      </c>
      <c r="E27" s="46">
        <v>100</v>
      </c>
      <c r="F27" s="46">
        <v>100</v>
      </c>
      <c r="G27" s="17" t="s">
        <v>21</v>
      </c>
      <c r="H27" s="17" t="s">
        <v>21</v>
      </c>
      <c r="I27" s="17" t="s">
        <v>21</v>
      </c>
      <c r="J27" s="17" t="s">
        <v>21</v>
      </c>
      <c r="K27" s="47">
        <v>875</v>
      </c>
      <c r="L27" s="45">
        <v>1</v>
      </c>
      <c r="M27" s="2"/>
      <c r="N27" s="2"/>
      <c r="O27" s="2"/>
      <c r="P27" s="2"/>
      <c r="Q27" s="2"/>
      <c r="R27" s="2"/>
      <c r="S27" s="2"/>
    </row>
    <row r="28" spans="1:19" ht="18.75">
      <c r="A28" s="57"/>
      <c r="B28" s="46"/>
      <c r="C28" s="46"/>
      <c r="D28" s="46"/>
      <c r="E28" s="46"/>
      <c r="F28" s="46"/>
      <c r="G28" s="52"/>
      <c r="H28" s="52"/>
      <c r="I28" s="52"/>
      <c r="J28" s="52"/>
      <c r="K28" s="47"/>
      <c r="L28" s="45">
        <v>1</v>
      </c>
      <c r="M28" s="2"/>
      <c r="N28" s="2"/>
      <c r="O28" s="2"/>
      <c r="P28" s="2"/>
      <c r="Q28" s="2"/>
      <c r="R28" s="2"/>
      <c r="S28" s="2"/>
    </row>
    <row r="29" spans="1:19" s="6" customFormat="1" ht="150">
      <c r="A29" s="57" t="s">
        <v>42</v>
      </c>
      <c r="B29" s="46"/>
      <c r="C29" s="17" t="s">
        <v>21</v>
      </c>
      <c r="D29" s="17" t="s">
        <v>21</v>
      </c>
      <c r="E29" s="17" t="s">
        <v>21</v>
      </c>
      <c r="F29" s="17" t="s">
        <v>21</v>
      </c>
      <c r="G29" s="52">
        <f>G30-G25-G21-G33+278.87543</f>
        <v>7749.219240000002</v>
      </c>
      <c r="H29" s="52">
        <f>H30-H25-H21-H33</f>
        <v>18788.81906</v>
      </c>
      <c r="I29" s="52">
        <f>I30-I25-I21-I33</f>
        <v>18887.62906</v>
      </c>
      <c r="J29" s="52">
        <f>J30-J25-J21-J33</f>
        <v>18988.08382</v>
      </c>
      <c r="K29" s="47"/>
      <c r="L29" s="45">
        <v>1</v>
      </c>
      <c r="M29" s="2"/>
      <c r="N29" s="2"/>
      <c r="O29" s="2"/>
      <c r="P29" s="2"/>
      <c r="Q29" s="2"/>
      <c r="R29" s="2"/>
      <c r="S29" s="2"/>
    </row>
    <row r="30" spans="1:19" s="6" customFormat="1" ht="18.75">
      <c r="A30" s="50" t="s">
        <v>33</v>
      </c>
      <c r="B30" s="17"/>
      <c r="C30" s="17"/>
      <c r="D30" s="17"/>
      <c r="E30" s="17"/>
      <c r="F30" s="17"/>
      <c r="G30" s="51">
        <v>23176.10367</v>
      </c>
      <c r="H30" s="51">
        <v>30452.57355</v>
      </c>
      <c r="I30" s="51">
        <v>30551.38355</v>
      </c>
      <c r="J30" s="58">
        <v>30651.83831</v>
      </c>
      <c r="K30" s="59"/>
      <c r="L30" s="45">
        <v>1</v>
      </c>
      <c r="M30" s="2"/>
      <c r="N30" s="2"/>
      <c r="O30" s="2"/>
      <c r="P30" s="2"/>
      <c r="Q30" s="2"/>
      <c r="R30" s="2"/>
      <c r="S30" s="2"/>
    </row>
    <row r="31" spans="1:19" s="6" customFormat="1" ht="37.5">
      <c r="A31" s="57" t="s">
        <v>43</v>
      </c>
      <c r="B31" s="46" t="s">
        <v>7</v>
      </c>
      <c r="C31" s="46">
        <v>200</v>
      </c>
      <c r="D31" s="46">
        <v>200</v>
      </c>
      <c r="E31" s="46">
        <v>200</v>
      </c>
      <c r="F31" s="46">
        <v>200</v>
      </c>
      <c r="G31" s="17" t="s">
        <v>21</v>
      </c>
      <c r="H31" s="17" t="s">
        <v>21</v>
      </c>
      <c r="I31" s="17" t="s">
        <v>21</v>
      </c>
      <c r="J31" s="17" t="s">
        <v>21</v>
      </c>
      <c r="K31" s="47">
        <v>875</v>
      </c>
      <c r="L31" s="45">
        <v>1</v>
      </c>
      <c r="M31" s="2"/>
      <c r="N31" s="2"/>
      <c r="O31" s="2"/>
      <c r="P31" s="2"/>
      <c r="Q31" s="2"/>
      <c r="R31" s="2"/>
      <c r="S31" s="2"/>
    </row>
    <row r="32" spans="1:19" s="6" customFormat="1" ht="18.75">
      <c r="A32" s="57"/>
      <c r="B32" s="46"/>
      <c r="C32" s="46"/>
      <c r="D32" s="46"/>
      <c r="E32" s="46"/>
      <c r="F32" s="46"/>
      <c r="G32" s="52"/>
      <c r="H32" s="60">
        <v>8527.49501</v>
      </c>
      <c r="I32" s="60">
        <v>8600.65301</v>
      </c>
      <c r="J32" s="60">
        <v>8675.02901</v>
      </c>
      <c r="K32" s="47"/>
      <c r="L32" s="45">
        <v>1</v>
      </c>
      <c r="M32" s="2"/>
      <c r="N32" s="2"/>
      <c r="O32" s="2"/>
      <c r="P32" s="2"/>
      <c r="Q32" s="2"/>
      <c r="R32" s="2"/>
      <c r="S32" s="2"/>
    </row>
    <row r="33" spans="1:19" s="6" customFormat="1" ht="75">
      <c r="A33" s="57" t="s">
        <v>44</v>
      </c>
      <c r="B33" s="46"/>
      <c r="C33" s="17" t="s">
        <v>21</v>
      </c>
      <c r="D33" s="17" t="s">
        <v>21</v>
      </c>
      <c r="E33" s="17" t="s">
        <v>21</v>
      </c>
      <c r="F33" s="17" t="s">
        <v>21</v>
      </c>
      <c r="G33" s="52">
        <v>669.26154</v>
      </c>
      <c r="H33" s="52">
        <v>811.20118</v>
      </c>
      <c r="I33" s="52">
        <v>811.20118</v>
      </c>
      <c r="J33" s="52">
        <v>811.20118</v>
      </c>
      <c r="K33" s="47"/>
      <c r="L33" s="45">
        <v>1</v>
      </c>
      <c r="M33" s="2"/>
      <c r="N33" s="2"/>
      <c r="O33" s="2"/>
      <c r="P33" s="2"/>
      <c r="Q33" s="2"/>
      <c r="R33" s="2"/>
      <c r="S33" s="2"/>
    </row>
    <row r="34" spans="1:19" s="6" customFormat="1" ht="18.75">
      <c r="A34" s="50" t="s">
        <v>33</v>
      </c>
      <c r="B34" s="17"/>
      <c r="C34" s="17"/>
      <c r="D34" s="17"/>
      <c r="E34" s="17"/>
      <c r="F34" s="17"/>
      <c r="G34" s="17"/>
      <c r="H34" s="51"/>
      <c r="I34" s="51"/>
      <c r="J34" s="58"/>
      <c r="K34" s="45"/>
      <c r="L34" s="45">
        <v>1</v>
      </c>
      <c r="M34" s="2"/>
      <c r="N34" s="2"/>
      <c r="O34" s="2"/>
      <c r="P34" s="2"/>
      <c r="Q34" s="2"/>
      <c r="R34" s="2"/>
      <c r="S34" s="2"/>
    </row>
    <row r="35" spans="1:19" s="6" customFormat="1" ht="56.25">
      <c r="A35" s="57" t="s">
        <v>45</v>
      </c>
      <c r="B35" s="46" t="s">
        <v>6</v>
      </c>
      <c r="C35" s="46">
        <v>67</v>
      </c>
      <c r="D35" s="46">
        <v>67</v>
      </c>
      <c r="E35" s="46">
        <v>67</v>
      </c>
      <c r="F35" s="46">
        <v>67</v>
      </c>
      <c r="G35" s="17" t="s">
        <v>21</v>
      </c>
      <c r="H35" s="17" t="s">
        <v>21</v>
      </c>
      <c r="I35" s="17" t="s">
        <v>21</v>
      </c>
      <c r="J35" s="17" t="s">
        <v>21</v>
      </c>
      <c r="K35" s="47">
        <v>875</v>
      </c>
      <c r="L35" s="45">
        <v>1</v>
      </c>
      <c r="M35" s="2"/>
      <c r="N35" s="2"/>
      <c r="O35" s="2"/>
      <c r="P35" s="2"/>
      <c r="Q35" s="2"/>
      <c r="R35" s="2"/>
      <c r="S35" s="2"/>
    </row>
    <row r="36" spans="1:19" ht="18.75">
      <c r="A36" s="57"/>
      <c r="B36" s="46"/>
      <c r="C36" s="46"/>
      <c r="D36" s="46"/>
      <c r="E36" s="46"/>
      <c r="F36" s="46"/>
      <c r="G36" s="52"/>
      <c r="H36" s="52"/>
      <c r="I36" s="52"/>
      <c r="J36" s="52"/>
      <c r="K36" s="47"/>
      <c r="L36" s="45">
        <v>1</v>
      </c>
      <c r="M36" s="2"/>
      <c r="N36" s="2"/>
      <c r="O36" s="2"/>
      <c r="P36" s="2"/>
      <c r="Q36" s="2"/>
      <c r="R36" s="2"/>
      <c r="S36" s="2"/>
    </row>
    <row r="37" spans="1:19" s="6" customFormat="1" ht="40.5" customHeight="1">
      <c r="A37" s="116" t="s">
        <v>46</v>
      </c>
      <c r="B37" s="117"/>
      <c r="C37" s="117"/>
      <c r="D37" s="117"/>
      <c r="E37" s="117"/>
      <c r="F37" s="117"/>
      <c r="G37" s="117"/>
      <c r="H37" s="117"/>
      <c r="I37" s="117"/>
      <c r="J37" s="118"/>
      <c r="K37" s="47"/>
      <c r="L37" s="45">
        <v>1</v>
      </c>
      <c r="M37" s="2"/>
      <c r="N37" s="2"/>
      <c r="O37" s="2"/>
      <c r="P37" s="2"/>
      <c r="Q37" s="2"/>
      <c r="R37" s="2"/>
      <c r="S37" s="2"/>
    </row>
    <row r="38" spans="1:19" s="6" customFormat="1" ht="75">
      <c r="A38" s="100" t="s">
        <v>47</v>
      </c>
      <c r="B38" s="44"/>
      <c r="C38" s="17" t="s">
        <v>21</v>
      </c>
      <c r="D38" s="17" t="s">
        <v>21</v>
      </c>
      <c r="E38" s="17" t="s">
        <v>21</v>
      </c>
      <c r="F38" s="17" t="s">
        <v>21</v>
      </c>
      <c r="G38" s="52">
        <v>35.79906</v>
      </c>
      <c r="H38" s="52">
        <v>36.78584</v>
      </c>
      <c r="I38" s="52">
        <v>36.78584</v>
      </c>
      <c r="J38" s="52">
        <v>36.78584</v>
      </c>
      <c r="K38" s="49"/>
      <c r="L38" s="45">
        <v>1</v>
      </c>
      <c r="M38" s="2"/>
      <c r="N38" s="2"/>
      <c r="O38" s="2"/>
      <c r="P38" s="2"/>
      <c r="Q38" s="2"/>
      <c r="R38" s="2"/>
      <c r="S38" s="2"/>
    </row>
    <row r="39" spans="1:19" s="6" customFormat="1" ht="18.75">
      <c r="A39" s="50" t="s">
        <v>33</v>
      </c>
      <c r="B39" s="17"/>
      <c r="C39" s="17"/>
      <c r="D39" s="17"/>
      <c r="E39" s="17"/>
      <c r="F39" s="17"/>
      <c r="G39" s="17"/>
      <c r="H39" s="51">
        <v>9415.84863</v>
      </c>
      <c r="I39" s="51">
        <v>9440.52635</v>
      </c>
      <c r="J39" s="58">
        <v>9465.83828</v>
      </c>
      <c r="K39" s="59"/>
      <c r="L39" s="45">
        <v>1</v>
      </c>
      <c r="M39" s="2"/>
      <c r="N39" s="2"/>
      <c r="O39" s="2"/>
      <c r="P39" s="2"/>
      <c r="Q39" s="2"/>
      <c r="R39" s="2"/>
      <c r="S39" s="2"/>
    </row>
    <row r="40" spans="1:19" s="6" customFormat="1" ht="37.5">
      <c r="A40" s="57" t="s">
        <v>48</v>
      </c>
      <c r="B40" s="46" t="s">
        <v>0</v>
      </c>
      <c r="C40" s="46" t="s">
        <v>1</v>
      </c>
      <c r="D40" s="46" t="s">
        <v>1</v>
      </c>
      <c r="E40" s="46" t="s">
        <v>1</v>
      </c>
      <c r="F40" s="46" t="s">
        <v>1</v>
      </c>
      <c r="G40" s="17" t="s">
        <v>21</v>
      </c>
      <c r="H40" s="17" t="s">
        <v>21</v>
      </c>
      <c r="I40" s="17" t="s">
        <v>21</v>
      </c>
      <c r="J40" s="17" t="s">
        <v>21</v>
      </c>
      <c r="K40" s="47">
        <v>875</v>
      </c>
      <c r="L40" s="45">
        <v>1</v>
      </c>
      <c r="M40" s="2"/>
      <c r="N40" s="2"/>
      <c r="O40" s="2"/>
      <c r="P40" s="2"/>
      <c r="Q40" s="2"/>
      <c r="R40" s="2"/>
      <c r="S40" s="2"/>
    </row>
    <row r="41" spans="1:19" s="6" customFormat="1" ht="18.75">
      <c r="A41" s="50"/>
      <c r="B41" s="44"/>
      <c r="C41" s="46"/>
      <c r="D41" s="46"/>
      <c r="E41" s="46"/>
      <c r="F41" s="46"/>
      <c r="G41" s="46"/>
      <c r="H41" s="46"/>
      <c r="I41" s="46"/>
      <c r="J41" s="46"/>
      <c r="K41" s="47"/>
      <c r="L41" s="45">
        <v>1</v>
      </c>
      <c r="M41" s="2"/>
      <c r="N41" s="2"/>
      <c r="O41" s="2"/>
      <c r="P41" s="2"/>
      <c r="Q41" s="2"/>
      <c r="R41" s="2"/>
      <c r="S41" s="2"/>
    </row>
    <row r="42" spans="1:19" s="6" customFormat="1" ht="75">
      <c r="A42" s="17" t="s">
        <v>49</v>
      </c>
      <c r="B42" s="46"/>
      <c r="C42" s="17" t="s">
        <v>21</v>
      </c>
      <c r="D42" s="17" t="s">
        <v>21</v>
      </c>
      <c r="E42" s="17" t="s">
        <v>21</v>
      </c>
      <c r="F42" s="17" t="s">
        <v>21</v>
      </c>
      <c r="G42" s="52">
        <f>6642.7456-G38-G46+100.91989</f>
        <v>6369.01643</v>
      </c>
      <c r="H42" s="52">
        <f>H39-H38-H46-H50-H54-H58</f>
        <v>4734.360189999999</v>
      </c>
      <c r="I42" s="52">
        <f>I39-I38-I46-I50-I54-I58</f>
        <v>4759.037909999999</v>
      </c>
      <c r="J42" s="52">
        <f>J39-J38-J46-J50-J54-J58</f>
        <v>4784.349839999999</v>
      </c>
      <c r="K42" s="47"/>
      <c r="L42" s="45">
        <v>1</v>
      </c>
      <c r="M42" s="2"/>
      <c r="N42" s="2"/>
      <c r="O42" s="2"/>
      <c r="P42" s="2"/>
      <c r="Q42" s="2"/>
      <c r="R42" s="2"/>
      <c r="S42" s="2"/>
    </row>
    <row r="43" spans="1:19" s="6" customFormat="1" ht="18.75">
      <c r="A43" s="50" t="s">
        <v>33</v>
      </c>
      <c r="B43" s="17"/>
      <c r="C43" s="17"/>
      <c r="D43" s="17"/>
      <c r="E43" s="17"/>
      <c r="F43" s="17"/>
      <c r="G43" s="17"/>
      <c r="H43" s="51">
        <v>3172.85695</v>
      </c>
      <c r="I43" s="51">
        <v>3172.85695</v>
      </c>
      <c r="J43" s="58">
        <v>3172.85695</v>
      </c>
      <c r="K43" s="45"/>
      <c r="L43" s="45">
        <v>1</v>
      </c>
      <c r="M43" s="2"/>
      <c r="N43" s="2"/>
      <c r="O43" s="2"/>
      <c r="P43" s="2"/>
      <c r="Q43" s="2"/>
      <c r="R43" s="2"/>
      <c r="S43" s="2"/>
    </row>
    <row r="44" spans="1:19" s="6" customFormat="1" ht="37.5">
      <c r="A44" s="57" t="s">
        <v>48</v>
      </c>
      <c r="B44" s="46" t="s">
        <v>0</v>
      </c>
      <c r="C44" s="46" t="s">
        <v>1</v>
      </c>
      <c r="D44" s="46" t="s">
        <v>1</v>
      </c>
      <c r="E44" s="46" t="s">
        <v>1</v>
      </c>
      <c r="F44" s="46">
        <v>100</v>
      </c>
      <c r="G44" s="17" t="s">
        <v>21</v>
      </c>
      <c r="H44" s="17" t="s">
        <v>21</v>
      </c>
      <c r="I44" s="17" t="s">
        <v>21</v>
      </c>
      <c r="J44" s="17" t="s">
        <v>21</v>
      </c>
      <c r="K44" s="47">
        <v>875</v>
      </c>
      <c r="L44" s="45">
        <v>1</v>
      </c>
      <c r="M44" s="2"/>
      <c r="N44" s="2"/>
      <c r="O44" s="2"/>
      <c r="P44" s="2"/>
      <c r="Q44" s="2"/>
      <c r="R44" s="2"/>
      <c r="S44" s="2"/>
    </row>
    <row r="45" spans="1:19" s="6" customFormat="1" ht="18.75">
      <c r="A45" s="50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5">
        <v>1</v>
      </c>
      <c r="M45" s="2"/>
      <c r="N45" s="2"/>
      <c r="O45" s="2"/>
      <c r="P45" s="2"/>
      <c r="Q45" s="2"/>
      <c r="R45" s="2"/>
      <c r="S45" s="2"/>
    </row>
    <row r="46" spans="1:19" s="6" customFormat="1" ht="93.75">
      <c r="A46" s="17" t="s">
        <v>90</v>
      </c>
      <c r="B46" s="46"/>
      <c r="C46" s="17" t="s">
        <v>21</v>
      </c>
      <c r="D46" s="17" t="s">
        <v>21</v>
      </c>
      <c r="E46" s="17" t="s">
        <v>21</v>
      </c>
      <c r="F46" s="17" t="s">
        <v>21</v>
      </c>
      <c r="G46" s="52">
        <v>338.85</v>
      </c>
      <c r="H46" s="52">
        <v>2050.89204</v>
      </c>
      <c r="I46" s="52">
        <v>2050.89204</v>
      </c>
      <c r="J46" s="52">
        <v>2050.89204</v>
      </c>
      <c r="K46" s="47"/>
      <c r="L46" s="45">
        <v>1</v>
      </c>
      <c r="M46" s="2"/>
      <c r="N46" s="2"/>
      <c r="O46" s="2"/>
      <c r="P46" s="2"/>
      <c r="Q46" s="2"/>
      <c r="R46" s="2"/>
      <c r="S46" s="2"/>
    </row>
    <row r="47" spans="1:19" s="6" customFormat="1" ht="18.75">
      <c r="A47" s="50" t="s">
        <v>33</v>
      </c>
      <c r="B47" s="17"/>
      <c r="C47" s="17"/>
      <c r="D47" s="17"/>
      <c r="E47" s="17"/>
      <c r="F47" s="17"/>
      <c r="G47" s="17"/>
      <c r="H47" s="17"/>
      <c r="I47" s="17"/>
      <c r="J47" s="44"/>
      <c r="K47" s="45"/>
      <c r="L47" s="45">
        <v>1</v>
      </c>
      <c r="M47" s="2"/>
      <c r="N47" s="2"/>
      <c r="O47" s="2"/>
      <c r="P47" s="2"/>
      <c r="Q47" s="2"/>
      <c r="R47" s="2"/>
      <c r="S47" s="2"/>
    </row>
    <row r="48" spans="1:19" s="6" customFormat="1" ht="37.5">
      <c r="A48" s="57" t="s">
        <v>48</v>
      </c>
      <c r="B48" s="46" t="s">
        <v>0</v>
      </c>
      <c r="C48" s="61" t="s">
        <v>1</v>
      </c>
      <c r="D48" s="61" t="s">
        <v>1</v>
      </c>
      <c r="E48" s="61" t="s">
        <v>1</v>
      </c>
      <c r="F48" s="61" t="s">
        <v>1</v>
      </c>
      <c r="G48" s="17" t="s">
        <v>21</v>
      </c>
      <c r="H48" s="17" t="s">
        <v>21</v>
      </c>
      <c r="I48" s="17" t="s">
        <v>21</v>
      </c>
      <c r="J48" s="17" t="s">
        <v>21</v>
      </c>
      <c r="K48" s="47">
        <v>875</v>
      </c>
      <c r="L48" s="45">
        <v>1</v>
      </c>
      <c r="M48" s="2"/>
      <c r="N48" s="2"/>
      <c r="O48" s="2"/>
      <c r="P48" s="2"/>
      <c r="Q48" s="2"/>
      <c r="R48" s="2"/>
      <c r="S48" s="2"/>
    </row>
    <row r="49" spans="1:19" s="6" customFormat="1" ht="18.75">
      <c r="A49" s="50"/>
      <c r="B49" s="46"/>
      <c r="C49" s="46"/>
      <c r="D49" s="46"/>
      <c r="E49" s="46"/>
      <c r="F49" s="46"/>
      <c r="G49" s="46"/>
      <c r="H49" s="46"/>
      <c r="I49" s="46"/>
      <c r="J49" s="46"/>
      <c r="K49" s="47"/>
      <c r="L49" s="45">
        <v>1</v>
      </c>
      <c r="M49" s="2"/>
      <c r="N49" s="2"/>
      <c r="O49" s="2"/>
      <c r="P49" s="2"/>
      <c r="Q49" s="2"/>
      <c r="R49" s="2"/>
      <c r="S49" s="2"/>
    </row>
    <row r="50" spans="1:19" s="6" customFormat="1" ht="75">
      <c r="A50" s="17" t="s">
        <v>50</v>
      </c>
      <c r="B50" s="46"/>
      <c r="C50" s="17" t="s">
        <v>21</v>
      </c>
      <c r="D50" s="17" t="s">
        <v>21</v>
      </c>
      <c r="E50" s="17" t="s">
        <v>21</v>
      </c>
      <c r="F50" s="17" t="s">
        <v>21</v>
      </c>
      <c r="G50" s="52">
        <v>0</v>
      </c>
      <c r="H50" s="52">
        <v>1586.42848</v>
      </c>
      <c r="I50" s="52">
        <v>1586.42848</v>
      </c>
      <c r="J50" s="52">
        <v>1586.42848</v>
      </c>
      <c r="K50" s="47"/>
      <c r="L50" s="45">
        <v>1</v>
      </c>
      <c r="M50" s="2"/>
      <c r="N50" s="2"/>
      <c r="O50" s="2"/>
      <c r="P50" s="2"/>
      <c r="Q50" s="2"/>
      <c r="R50" s="2"/>
      <c r="S50" s="2"/>
    </row>
    <row r="51" spans="1:19" s="6" customFormat="1" ht="18.75">
      <c r="A51" s="50" t="s">
        <v>33</v>
      </c>
      <c r="B51" s="17"/>
      <c r="C51" s="17"/>
      <c r="D51" s="17"/>
      <c r="E51" s="17"/>
      <c r="F51" s="17"/>
      <c r="G51" s="17"/>
      <c r="H51" s="17"/>
      <c r="I51" s="17"/>
      <c r="J51" s="44"/>
      <c r="K51" s="45"/>
      <c r="L51" s="45">
        <v>1</v>
      </c>
      <c r="M51" s="2"/>
      <c r="N51" s="2"/>
      <c r="O51" s="2"/>
      <c r="P51" s="2"/>
      <c r="Q51" s="2"/>
      <c r="R51" s="2"/>
      <c r="S51" s="2"/>
    </row>
    <row r="52" spans="1:19" s="6" customFormat="1" ht="37.5">
      <c r="A52" s="57" t="s">
        <v>48</v>
      </c>
      <c r="B52" s="46" t="s">
        <v>0</v>
      </c>
      <c r="C52" s="104">
        <v>0</v>
      </c>
      <c r="D52" s="61">
        <v>100</v>
      </c>
      <c r="E52" s="61">
        <v>100</v>
      </c>
      <c r="F52" s="61">
        <v>100</v>
      </c>
      <c r="G52" s="17" t="s">
        <v>21</v>
      </c>
      <c r="H52" s="17" t="s">
        <v>21</v>
      </c>
      <c r="I52" s="17" t="s">
        <v>21</v>
      </c>
      <c r="J52" s="17" t="s">
        <v>21</v>
      </c>
      <c r="K52" s="47">
        <v>875</v>
      </c>
      <c r="L52" s="45">
        <v>1</v>
      </c>
      <c r="M52" s="2"/>
      <c r="N52" s="2"/>
      <c r="O52" s="2"/>
      <c r="P52" s="2"/>
      <c r="Q52" s="2"/>
      <c r="R52" s="2"/>
      <c r="S52" s="2"/>
    </row>
    <row r="53" spans="1:19" s="6" customFormat="1" ht="18.75">
      <c r="A53" s="50"/>
      <c r="B53" s="46"/>
      <c r="C53" s="46"/>
      <c r="D53" s="46"/>
      <c r="E53" s="46"/>
      <c r="F53" s="46"/>
      <c r="G53" s="46"/>
      <c r="H53" s="46"/>
      <c r="I53" s="46"/>
      <c r="J53" s="46"/>
      <c r="K53" s="47"/>
      <c r="L53" s="45">
        <v>1</v>
      </c>
      <c r="M53" s="2"/>
      <c r="N53" s="2"/>
      <c r="O53" s="2"/>
      <c r="P53" s="2"/>
      <c r="Q53" s="2"/>
      <c r="R53" s="2"/>
      <c r="S53" s="2"/>
    </row>
    <row r="54" spans="1:19" s="6" customFormat="1" ht="56.25">
      <c r="A54" s="17" t="s">
        <v>51</v>
      </c>
      <c r="B54" s="46"/>
      <c r="C54" s="17" t="s">
        <v>21</v>
      </c>
      <c r="D54" s="17" t="s">
        <v>21</v>
      </c>
      <c r="E54" s="17" t="s">
        <v>21</v>
      </c>
      <c r="F54" s="17" t="s">
        <v>21</v>
      </c>
      <c r="G54" s="52">
        <v>0</v>
      </c>
      <c r="H54" s="52">
        <v>15.86428</v>
      </c>
      <c r="I54" s="52">
        <v>15.86428</v>
      </c>
      <c r="J54" s="52">
        <v>15.86428</v>
      </c>
      <c r="K54" s="47"/>
      <c r="L54" s="45">
        <v>1</v>
      </c>
      <c r="M54" s="2"/>
      <c r="N54" s="2"/>
      <c r="O54" s="2"/>
      <c r="P54" s="2"/>
      <c r="Q54" s="2"/>
      <c r="R54" s="2"/>
      <c r="S54" s="2"/>
    </row>
    <row r="55" spans="1:19" s="6" customFormat="1" ht="18.75">
      <c r="A55" s="50" t="s">
        <v>33</v>
      </c>
      <c r="B55" s="17"/>
      <c r="C55" s="17"/>
      <c r="D55" s="17"/>
      <c r="E55" s="17"/>
      <c r="F55" s="17"/>
      <c r="G55" s="17"/>
      <c r="H55" s="17"/>
      <c r="I55" s="17"/>
      <c r="J55" s="44"/>
      <c r="K55" s="45"/>
      <c r="L55" s="45">
        <v>1</v>
      </c>
      <c r="M55" s="2"/>
      <c r="N55" s="2"/>
      <c r="O55" s="2"/>
      <c r="P55" s="2"/>
      <c r="Q55" s="2"/>
      <c r="R55" s="2"/>
      <c r="S55" s="2"/>
    </row>
    <row r="56" spans="1:19" s="6" customFormat="1" ht="37.5">
      <c r="A56" s="99" t="s">
        <v>53</v>
      </c>
      <c r="B56" s="44" t="s">
        <v>52</v>
      </c>
      <c r="C56" s="104">
        <v>0</v>
      </c>
      <c r="D56" s="61">
        <v>6</v>
      </c>
      <c r="E56" s="61">
        <v>6</v>
      </c>
      <c r="F56" s="61">
        <v>6</v>
      </c>
      <c r="G56" s="17" t="s">
        <v>21</v>
      </c>
      <c r="H56" s="17" t="s">
        <v>21</v>
      </c>
      <c r="I56" s="17" t="s">
        <v>21</v>
      </c>
      <c r="J56" s="17" t="s">
        <v>21</v>
      </c>
      <c r="K56" s="47">
        <v>875</v>
      </c>
      <c r="L56" s="45">
        <v>1</v>
      </c>
      <c r="M56" s="2"/>
      <c r="N56" s="2"/>
      <c r="O56" s="2"/>
      <c r="P56" s="2"/>
      <c r="Q56" s="2"/>
      <c r="R56" s="2"/>
      <c r="S56" s="2"/>
    </row>
    <row r="57" spans="1:19" s="6" customFormat="1" ht="18.75">
      <c r="A57" s="50"/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45">
        <v>1</v>
      </c>
      <c r="M57" s="2"/>
      <c r="N57" s="2"/>
      <c r="O57" s="2"/>
      <c r="P57" s="2"/>
      <c r="Q57" s="2"/>
      <c r="R57" s="2"/>
      <c r="S57" s="2"/>
    </row>
    <row r="58" spans="1:19" s="6" customFormat="1" ht="56.25">
      <c r="A58" s="17" t="s">
        <v>93</v>
      </c>
      <c r="B58" s="46"/>
      <c r="C58" s="17" t="s">
        <v>21</v>
      </c>
      <c r="D58" s="17" t="s">
        <v>21</v>
      </c>
      <c r="E58" s="17" t="s">
        <v>21</v>
      </c>
      <c r="F58" s="17" t="s">
        <v>21</v>
      </c>
      <c r="G58" s="52">
        <v>0</v>
      </c>
      <c r="H58" s="52">
        <v>991.5178</v>
      </c>
      <c r="I58" s="52">
        <v>991.5178</v>
      </c>
      <c r="J58" s="52">
        <v>991.5178</v>
      </c>
      <c r="K58" s="47"/>
      <c r="L58" s="45">
        <v>1</v>
      </c>
      <c r="M58" s="2"/>
      <c r="N58" s="2"/>
      <c r="O58" s="2"/>
      <c r="P58" s="2"/>
      <c r="Q58" s="2"/>
      <c r="R58" s="2"/>
      <c r="S58" s="2"/>
    </row>
    <row r="59" spans="1:19" s="6" customFormat="1" ht="18.75">
      <c r="A59" s="50" t="s">
        <v>33</v>
      </c>
      <c r="B59" s="17"/>
      <c r="C59" s="17"/>
      <c r="D59" s="17"/>
      <c r="E59" s="17"/>
      <c r="F59" s="17"/>
      <c r="G59" s="17"/>
      <c r="H59" s="17"/>
      <c r="I59" s="17"/>
      <c r="J59" s="44"/>
      <c r="K59" s="45"/>
      <c r="L59" s="45">
        <v>1</v>
      </c>
      <c r="M59" s="2"/>
      <c r="N59" s="2"/>
      <c r="O59" s="2"/>
      <c r="P59" s="2"/>
      <c r="Q59" s="2"/>
      <c r="R59" s="2"/>
      <c r="S59" s="2"/>
    </row>
    <row r="60" spans="1:19" s="6" customFormat="1" ht="37.5">
      <c r="A60" s="57" t="s">
        <v>48</v>
      </c>
      <c r="B60" s="46" t="s">
        <v>0</v>
      </c>
      <c r="C60" s="104">
        <v>0</v>
      </c>
      <c r="D60" s="61">
        <v>100</v>
      </c>
      <c r="E60" s="61">
        <v>100</v>
      </c>
      <c r="F60" s="61">
        <v>100</v>
      </c>
      <c r="G60" s="17" t="s">
        <v>21</v>
      </c>
      <c r="H60" s="17" t="s">
        <v>21</v>
      </c>
      <c r="I60" s="17" t="s">
        <v>21</v>
      </c>
      <c r="J60" s="17" t="s">
        <v>21</v>
      </c>
      <c r="K60" s="47">
        <v>875</v>
      </c>
      <c r="L60" s="45">
        <v>1</v>
      </c>
      <c r="M60" s="2"/>
      <c r="N60" s="2"/>
      <c r="O60" s="2"/>
      <c r="P60" s="52">
        <f>SUM(G11:G59)</f>
        <v>809376.9082</v>
      </c>
      <c r="Q60" s="52">
        <f>SUM(H11:H59)</f>
        <v>434782.22371999995</v>
      </c>
      <c r="R60" s="52">
        <f>SUM(I11:I59)</f>
        <v>435188.8819</v>
      </c>
      <c r="S60" s="52">
        <f>SUM(J11:J59)</f>
        <v>431052.28932</v>
      </c>
    </row>
    <row r="61" spans="1:19" ht="19.5">
      <c r="A61" s="57"/>
      <c r="B61" s="46"/>
      <c r="C61" s="62"/>
      <c r="D61" s="62"/>
      <c r="E61" s="62"/>
      <c r="F61" s="62"/>
      <c r="G61" s="63"/>
      <c r="H61" s="63"/>
      <c r="I61" s="64"/>
      <c r="J61" s="64"/>
      <c r="K61" s="65"/>
      <c r="L61" s="45">
        <v>1</v>
      </c>
      <c r="M61" s="2"/>
      <c r="N61" s="2"/>
      <c r="O61" s="2"/>
      <c r="P61" s="2"/>
      <c r="Q61" s="2">
        <v>183945.77518</v>
      </c>
      <c r="R61" s="2">
        <v>184096.8329</v>
      </c>
      <c r="S61" s="2">
        <v>184250.62858999998</v>
      </c>
    </row>
    <row r="62" spans="1:19" ht="18.75">
      <c r="A62" s="107" t="s">
        <v>54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66"/>
      <c r="L62" s="45">
        <v>1</v>
      </c>
      <c r="M62" s="2"/>
      <c r="N62" s="2"/>
      <c r="O62" s="2"/>
      <c r="P62" s="3">
        <f>P60-P61</f>
        <v>809376.9082</v>
      </c>
      <c r="Q62" s="3">
        <f>Q60-Q61</f>
        <v>250836.44853999995</v>
      </c>
      <c r="R62" s="3">
        <f>R60-R61</f>
        <v>251092.04899999997</v>
      </c>
      <c r="S62" s="3">
        <f>S60-S61</f>
        <v>246801.66073</v>
      </c>
    </row>
    <row r="63" spans="1:19" ht="24" customHeight="1">
      <c r="A63" s="119" t="s">
        <v>55</v>
      </c>
      <c r="B63" s="120"/>
      <c r="C63" s="120"/>
      <c r="D63" s="120"/>
      <c r="E63" s="120"/>
      <c r="F63" s="120"/>
      <c r="G63" s="120"/>
      <c r="H63" s="120"/>
      <c r="I63" s="120"/>
      <c r="J63" s="121"/>
      <c r="K63" s="68"/>
      <c r="L63" s="45">
        <v>1</v>
      </c>
      <c r="M63" s="2"/>
      <c r="N63" s="2"/>
      <c r="O63" s="2"/>
      <c r="P63" s="2"/>
      <c r="Q63" s="2"/>
      <c r="R63" s="2"/>
      <c r="S63" s="2"/>
    </row>
    <row r="64" spans="1:19" ht="37.5">
      <c r="A64" s="40" t="s">
        <v>56</v>
      </c>
      <c r="B64" s="69"/>
      <c r="C64" s="17" t="s">
        <v>21</v>
      </c>
      <c r="D64" s="17" t="s">
        <v>21</v>
      </c>
      <c r="E64" s="17" t="s">
        <v>21</v>
      </c>
      <c r="F64" s="17" t="s">
        <v>21</v>
      </c>
      <c r="G64" s="75">
        <f>665048.74641+44.92+3234.82426</f>
        <v>668328.4906700001</v>
      </c>
      <c r="H64" s="75">
        <v>0</v>
      </c>
      <c r="I64" s="75">
        <v>0</v>
      </c>
      <c r="J64" s="75">
        <v>0</v>
      </c>
      <c r="K64" s="70"/>
      <c r="L64" s="45">
        <v>1</v>
      </c>
      <c r="M64" s="2"/>
      <c r="N64" s="2"/>
      <c r="O64" s="2"/>
      <c r="P64" s="2"/>
      <c r="Q64" s="2"/>
      <c r="R64" s="2"/>
      <c r="S64" s="2"/>
    </row>
    <row r="65" spans="1:19" ht="18.75">
      <c r="A65" s="50" t="s">
        <v>33</v>
      </c>
      <c r="B65" s="67"/>
      <c r="C65" s="67"/>
      <c r="D65" s="67"/>
      <c r="E65" s="67"/>
      <c r="F65" s="67"/>
      <c r="G65" s="67"/>
      <c r="H65" s="67"/>
      <c r="I65" s="67"/>
      <c r="J65" s="69"/>
      <c r="K65" s="72"/>
      <c r="L65" s="45">
        <v>1</v>
      </c>
      <c r="M65" s="2"/>
      <c r="N65" s="2"/>
      <c r="O65" s="2"/>
      <c r="P65" s="2"/>
      <c r="Q65" s="2"/>
      <c r="R65" s="2"/>
      <c r="S65" s="2"/>
    </row>
    <row r="66" spans="1:19" ht="18.75">
      <c r="A66" s="73" t="s">
        <v>57</v>
      </c>
      <c r="B66" s="74" t="s">
        <v>35</v>
      </c>
      <c r="C66" s="61">
        <f>7157-312</f>
        <v>6845</v>
      </c>
      <c r="D66" s="61"/>
      <c r="E66" s="61"/>
      <c r="F66" s="61"/>
      <c r="G66" s="17" t="s">
        <v>21</v>
      </c>
      <c r="H66" s="17" t="s">
        <v>21</v>
      </c>
      <c r="I66" s="17" t="s">
        <v>21</v>
      </c>
      <c r="J66" s="17" t="s">
        <v>21</v>
      </c>
      <c r="K66" s="47">
        <v>875</v>
      </c>
      <c r="L66" s="45">
        <v>1</v>
      </c>
      <c r="M66" s="2"/>
      <c r="N66" s="2"/>
      <c r="O66" s="2"/>
      <c r="P66" s="2"/>
      <c r="Q66" s="2"/>
      <c r="R66" s="2"/>
      <c r="S66" s="2"/>
    </row>
    <row r="67" spans="1:19" ht="18.75">
      <c r="A67" s="73"/>
      <c r="B67" s="74"/>
      <c r="C67" s="61"/>
      <c r="D67" s="61"/>
      <c r="E67" s="61"/>
      <c r="F67" s="61"/>
      <c r="G67" s="75"/>
      <c r="H67" s="75"/>
      <c r="I67" s="75"/>
      <c r="J67" s="75"/>
      <c r="K67" s="76"/>
      <c r="L67" s="45">
        <v>1</v>
      </c>
      <c r="M67" s="2"/>
      <c r="N67" s="2"/>
      <c r="O67" s="2"/>
      <c r="P67" s="2"/>
      <c r="Q67" s="2"/>
      <c r="R67" s="2"/>
      <c r="S67" s="2"/>
    </row>
    <row r="68" spans="1:19" ht="37.5">
      <c r="A68" s="40" t="s">
        <v>58</v>
      </c>
      <c r="B68" s="69"/>
      <c r="C68" s="17" t="s">
        <v>21</v>
      </c>
      <c r="D68" s="17" t="s">
        <v>21</v>
      </c>
      <c r="E68" s="17" t="s">
        <v>21</v>
      </c>
      <c r="F68" s="17" t="s">
        <v>21</v>
      </c>
      <c r="G68" s="103">
        <f>M70+M71</f>
        <v>1361581.23528</v>
      </c>
      <c r="H68" s="103">
        <f>N70+N71</f>
        <v>1878309.2771199998</v>
      </c>
      <c r="I68" s="103">
        <f>O70+O71</f>
        <v>1904693.23154</v>
      </c>
      <c r="J68" s="103">
        <f>P70+P71</f>
        <v>1932219.8801999998</v>
      </c>
      <c r="K68" s="70"/>
      <c r="L68" s="45">
        <v>1</v>
      </c>
      <c r="M68" s="2"/>
      <c r="N68" s="2"/>
      <c r="O68" s="2"/>
      <c r="P68" s="2"/>
      <c r="Q68" s="2"/>
      <c r="R68" s="2"/>
      <c r="S68" s="2"/>
    </row>
    <row r="69" spans="1:19" ht="18.75">
      <c r="A69" s="50" t="s">
        <v>33</v>
      </c>
      <c r="B69" s="67"/>
      <c r="C69" s="67"/>
      <c r="D69" s="67"/>
      <c r="E69" s="67"/>
      <c r="F69" s="67"/>
      <c r="G69" s="67"/>
      <c r="H69" s="67"/>
      <c r="I69" s="67"/>
      <c r="J69" s="69"/>
      <c r="K69" s="72"/>
      <c r="L69" s="45">
        <v>1</v>
      </c>
      <c r="M69" s="2" t="s">
        <v>22</v>
      </c>
      <c r="N69" s="2"/>
      <c r="O69" s="2"/>
      <c r="P69" s="2"/>
      <c r="Q69" s="2"/>
      <c r="R69" s="2"/>
      <c r="S69" s="2"/>
    </row>
    <row r="70" spans="1:19" ht="37.5">
      <c r="A70" s="73" t="s">
        <v>59</v>
      </c>
      <c r="B70" s="74" t="s">
        <v>35</v>
      </c>
      <c r="C70" s="74">
        <v>6420</v>
      </c>
      <c r="D70" s="74">
        <v>12166</v>
      </c>
      <c r="E70" s="74">
        <v>12166</v>
      </c>
      <c r="F70" s="74">
        <v>12166</v>
      </c>
      <c r="G70" s="17" t="s">
        <v>21</v>
      </c>
      <c r="H70" s="17" t="s">
        <v>21</v>
      </c>
      <c r="I70" s="17" t="s">
        <v>21</v>
      </c>
      <c r="J70" s="17" t="s">
        <v>21</v>
      </c>
      <c r="K70" s="47">
        <v>875</v>
      </c>
      <c r="L70" s="45">
        <v>1</v>
      </c>
      <c r="M70" s="75">
        <f>1198130.56341+295.44+19450.93187</f>
        <v>1217876.9352799999</v>
      </c>
      <c r="N70" s="75">
        <v>1729160.0771199998</v>
      </c>
      <c r="O70" s="75">
        <v>1755034.93154</v>
      </c>
      <c r="P70" s="75">
        <v>1782047.3801999998</v>
      </c>
      <c r="Q70" s="2"/>
      <c r="R70" s="2"/>
      <c r="S70" s="2"/>
    </row>
    <row r="71" spans="1:19" s="23" customFormat="1" ht="37.5">
      <c r="A71" s="73" t="s">
        <v>60</v>
      </c>
      <c r="B71" s="74" t="s">
        <v>35</v>
      </c>
      <c r="C71" s="74">
        <v>570</v>
      </c>
      <c r="D71" s="74">
        <v>575</v>
      </c>
      <c r="E71" s="74">
        <v>567</v>
      </c>
      <c r="F71" s="74">
        <v>567</v>
      </c>
      <c r="G71" s="17" t="s">
        <v>21</v>
      </c>
      <c r="H71" s="17" t="s">
        <v>21</v>
      </c>
      <c r="I71" s="17" t="s">
        <v>21</v>
      </c>
      <c r="J71" s="17" t="s">
        <v>21</v>
      </c>
      <c r="K71" s="79">
        <v>856</v>
      </c>
      <c r="L71" s="45">
        <v>1</v>
      </c>
      <c r="M71" s="78">
        <v>143704.3</v>
      </c>
      <c r="N71" s="78">
        <v>149149.2</v>
      </c>
      <c r="O71" s="78">
        <v>149658.3</v>
      </c>
      <c r="P71" s="78">
        <v>150172.5</v>
      </c>
      <c r="Q71" s="2"/>
      <c r="R71" s="2"/>
      <c r="S71" s="2"/>
    </row>
    <row r="72" spans="1:19" ht="18.75">
      <c r="A72" s="77"/>
      <c r="B72" s="74"/>
      <c r="C72" s="61"/>
      <c r="D72" s="61"/>
      <c r="E72" s="61"/>
      <c r="F72" s="61"/>
      <c r="G72" s="78"/>
      <c r="H72" s="78"/>
      <c r="I72" s="78"/>
      <c r="J72" s="78"/>
      <c r="K72" s="79"/>
      <c r="L72" s="45">
        <v>1</v>
      </c>
      <c r="M72" s="2"/>
      <c r="N72" s="2"/>
      <c r="O72" s="2"/>
      <c r="P72" s="2"/>
      <c r="Q72" s="2"/>
      <c r="R72" s="2"/>
      <c r="S72" s="2"/>
    </row>
    <row r="73" spans="1:19" ht="37.5">
      <c r="A73" s="40" t="s">
        <v>61</v>
      </c>
      <c r="B73" s="69"/>
      <c r="C73" s="17" t="s">
        <v>21</v>
      </c>
      <c r="D73" s="17" t="s">
        <v>21</v>
      </c>
      <c r="E73" s="17" t="s">
        <v>21</v>
      </c>
      <c r="F73" s="17" t="s">
        <v>21</v>
      </c>
      <c r="G73" s="75">
        <f>6694.49061-G77+55.21684</f>
        <v>2995.15405</v>
      </c>
      <c r="H73" s="75">
        <v>2111.545</v>
      </c>
      <c r="I73" s="75">
        <v>2143.21817</v>
      </c>
      <c r="J73" s="75">
        <v>2175.36644</v>
      </c>
      <c r="K73" s="70"/>
      <c r="L73" s="45">
        <v>1</v>
      </c>
      <c r="M73" s="2"/>
      <c r="N73" s="2"/>
      <c r="O73" s="2"/>
      <c r="P73" s="2"/>
      <c r="Q73" s="2"/>
      <c r="R73" s="2"/>
      <c r="S73" s="2"/>
    </row>
    <row r="74" spans="1:19" ht="18.75">
      <c r="A74" s="50" t="s">
        <v>33</v>
      </c>
      <c r="B74" s="67"/>
      <c r="C74" s="67"/>
      <c r="D74" s="67"/>
      <c r="E74" s="67"/>
      <c r="F74" s="67"/>
      <c r="G74" s="67"/>
      <c r="H74" s="67"/>
      <c r="I74" s="67"/>
      <c r="J74" s="69"/>
      <c r="K74" s="72"/>
      <c r="L74" s="45">
        <v>1</v>
      </c>
      <c r="M74" s="2"/>
      <c r="N74" s="2"/>
      <c r="O74" s="2"/>
      <c r="P74" s="2"/>
      <c r="Q74" s="2"/>
      <c r="R74" s="2"/>
      <c r="S74" s="2"/>
    </row>
    <row r="75" spans="1:19" ht="18.75">
      <c r="A75" s="73" t="s">
        <v>62</v>
      </c>
      <c r="B75" s="74" t="s">
        <v>35</v>
      </c>
      <c r="C75" s="61">
        <v>24</v>
      </c>
      <c r="D75" s="61">
        <v>25.2</v>
      </c>
      <c r="E75" s="61">
        <v>25.2</v>
      </c>
      <c r="F75" s="61">
        <v>25.2</v>
      </c>
      <c r="G75" s="17" t="s">
        <v>21</v>
      </c>
      <c r="H75" s="17" t="s">
        <v>21</v>
      </c>
      <c r="I75" s="17" t="s">
        <v>21</v>
      </c>
      <c r="J75" s="17" t="s">
        <v>21</v>
      </c>
      <c r="K75" s="47">
        <v>875</v>
      </c>
      <c r="L75" s="45">
        <v>1</v>
      </c>
      <c r="M75" s="2"/>
      <c r="N75" s="2"/>
      <c r="O75" s="2"/>
      <c r="P75" s="2"/>
      <c r="Q75" s="2"/>
      <c r="R75" s="2"/>
      <c r="S75" s="2"/>
    </row>
    <row r="76" spans="1:19" s="4" customFormat="1" ht="18.75">
      <c r="A76" s="80"/>
      <c r="B76" s="71"/>
      <c r="C76" s="71"/>
      <c r="D76" s="71"/>
      <c r="E76" s="71"/>
      <c r="F76" s="71"/>
      <c r="G76" s="71"/>
      <c r="H76" s="71"/>
      <c r="I76" s="71"/>
      <c r="J76" s="74"/>
      <c r="K76" s="76"/>
      <c r="L76" s="45">
        <v>1</v>
      </c>
      <c r="M76" s="2"/>
      <c r="N76" s="2"/>
      <c r="O76" s="2"/>
      <c r="P76" s="2"/>
      <c r="Q76" s="2"/>
      <c r="R76" s="2"/>
      <c r="S76" s="2"/>
    </row>
    <row r="77" spans="1:19" s="5" customFormat="1" ht="75">
      <c r="A77" s="40" t="s">
        <v>63</v>
      </c>
      <c r="B77" s="69"/>
      <c r="C77" s="17" t="s">
        <v>21</v>
      </c>
      <c r="D77" s="17" t="s">
        <v>21</v>
      </c>
      <c r="E77" s="17" t="s">
        <v>21</v>
      </c>
      <c r="F77" s="17" t="s">
        <v>21</v>
      </c>
      <c r="G77" s="75">
        <v>3754.5534</v>
      </c>
      <c r="H77" s="75">
        <v>4331.34738</v>
      </c>
      <c r="I77" s="75">
        <v>4393.30956</v>
      </c>
      <c r="J77" s="75">
        <v>4456.30256</v>
      </c>
      <c r="K77" s="70"/>
      <c r="L77" s="45">
        <v>1</v>
      </c>
      <c r="M77" s="2"/>
      <c r="N77" s="2"/>
      <c r="O77" s="2"/>
      <c r="P77" s="2"/>
      <c r="Q77" s="2"/>
      <c r="R77" s="2"/>
      <c r="S77" s="2"/>
    </row>
    <row r="78" spans="1:19" s="5" customFormat="1" ht="18.75">
      <c r="A78" s="50" t="s">
        <v>33</v>
      </c>
      <c r="B78" s="67"/>
      <c r="C78" s="67"/>
      <c r="D78" s="67"/>
      <c r="E78" s="67"/>
      <c r="F78" s="67"/>
      <c r="G78" s="67"/>
      <c r="H78" s="67"/>
      <c r="I78" s="67"/>
      <c r="J78" s="69"/>
      <c r="K78" s="72"/>
      <c r="L78" s="45">
        <v>1</v>
      </c>
      <c r="M78" s="2"/>
      <c r="N78" s="2"/>
      <c r="O78" s="2"/>
      <c r="P78" s="2"/>
      <c r="Q78" s="2"/>
      <c r="R78" s="2"/>
      <c r="S78" s="2"/>
    </row>
    <row r="79" spans="1:19" s="5" customFormat="1" ht="18.75">
      <c r="A79" s="73" t="s">
        <v>64</v>
      </c>
      <c r="B79" s="74" t="s">
        <v>65</v>
      </c>
      <c r="C79" s="61">
        <v>9960000</v>
      </c>
      <c r="D79" s="61">
        <v>11770000</v>
      </c>
      <c r="E79" s="61">
        <v>11770000</v>
      </c>
      <c r="F79" s="61">
        <v>11770000</v>
      </c>
      <c r="G79" s="17" t="s">
        <v>21</v>
      </c>
      <c r="H79" s="17" t="s">
        <v>21</v>
      </c>
      <c r="I79" s="17" t="s">
        <v>21</v>
      </c>
      <c r="J79" s="17" t="s">
        <v>21</v>
      </c>
      <c r="K79" s="47">
        <v>875</v>
      </c>
      <c r="L79" s="45">
        <v>1</v>
      </c>
      <c r="M79" s="2"/>
      <c r="N79" s="2"/>
      <c r="O79" s="2"/>
      <c r="P79" s="2"/>
      <c r="Q79" s="2"/>
      <c r="R79" s="2"/>
      <c r="S79" s="2"/>
    </row>
    <row r="80" spans="1:19" s="4" customFormat="1" ht="18.75">
      <c r="A80" s="80"/>
      <c r="B80" s="71"/>
      <c r="C80" s="71"/>
      <c r="D80" s="71"/>
      <c r="E80" s="71"/>
      <c r="F80" s="71"/>
      <c r="G80" s="71"/>
      <c r="H80" s="71"/>
      <c r="I80" s="71"/>
      <c r="J80" s="74"/>
      <c r="K80" s="76"/>
      <c r="L80" s="45">
        <v>1</v>
      </c>
      <c r="M80" s="2"/>
      <c r="N80" s="2"/>
      <c r="O80" s="2"/>
      <c r="P80" s="2"/>
      <c r="Q80" s="2"/>
      <c r="R80" s="2"/>
      <c r="S80" s="2"/>
    </row>
    <row r="81" spans="1:19" ht="37.5">
      <c r="A81" s="40" t="s">
        <v>66</v>
      </c>
      <c r="B81" s="69"/>
      <c r="C81" s="17" t="s">
        <v>21</v>
      </c>
      <c r="D81" s="17" t="s">
        <v>21</v>
      </c>
      <c r="E81" s="17" t="s">
        <v>21</v>
      </c>
      <c r="F81" s="17" t="s">
        <v>21</v>
      </c>
      <c r="G81" s="103">
        <f>M83+M84</f>
        <v>17618.050800000005</v>
      </c>
      <c r="H81" s="103">
        <f>N83+N84</f>
        <v>22303.499509999994</v>
      </c>
      <c r="I81" s="103">
        <f>O83+O84</f>
        <v>22422.503049999996</v>
      </c>
      <c r="J81" s="103">
        <f>P83+P84</f>
        <v>22543.351409999996</v>
      </c>
      <c r="K81" s="35"/>
      <c r="L81" s="45">
        <v>1</v>
      </c>
      <c r="M81" s="2"/>
      <c r="N81" s="2"/>
      <c r="O81" s="2"/>
      <c r="P81" s="2"/>
      <c r="Q81" s="2"/>
      <c r="R81" s="2"/>
      <c r="S81" s="2"/>
    </row>
    <row r="82" spans="1:19" ht="18.75">
      <c r="A82" s="50" t="s">
        <v>33</v>
      </c>
      <c r="B82" s="67"/>
      <c r="C82" s="67"/>
      <c r="D82" s="67"/>
      <c r="E82" s="67"/>
      <c r="F82" s="67"/>
      <c r="G82" s="67"/>
      <c r="H82" s="81">
        <v>46660.50049</v>
      </c>
      <c r="I82" s="81">
        <v>46763.39494</v>
      </c>
      <c r="J82" s="82">
        <v>46868.0032</v>
      </c>
      <c r="K82" s="83"/>
      <c r="L82" s="45">
        <v>1</v>
      </c>
      <c r="M82" s="2" t="s">
        <v>22</v>
      </c>
      <c r="N82" s="2"/>
      <c r="O82" s="2"/>
      <c r="P82" s="2"/>
      <c r="Q82" s="2"/>
      <c r="R82" s="2"/>
      <c r="S82" s="2"/>
    </row>
    <row r="83" spans="1:19" ht="18.75">
      <c r="A83" s="73" t="s">
        <v>67</v>
      </c>
      <c r="B83" s="74" t="s">
        <v>35</v>
      </c>
      <c r="C83" s="61">
        <f>2355+25+25+265+200</f>
        <v>2870</v>
      </c>
      <c r="D83" s="61">
        <v>109</v>
      </c>
      <c r="E83" s="61">
        <v>109</v>
      </c>
      <c r="F83" s="61">
        <v>109</v>
      </c>
      <c r="G83" s="17" t="s">
        <v>21</v>
      </c>
      <c r="H83" s="17" t="s">
        <v>21</v>
      </c>
      <c r="I83" s="17" t="s">
        <v>21</v>
      </c>
      <c r="J83" s="17" t="s">
        <v>21</v>
      </c>
      <c r="K83" s="47">
        <v>875</v>
      </c>
      <c r="L83" s="45">
        <v>1</v>
      </c>
      <c r="M83" s="75">
        <f>48526.28881-G86-G90-G94-G98-G101+699.73171</f>
        <v>17618.050800000005</v>
      </c>
      <c r="N83" s="75">
        <f>H82-H86-H90-H94-H98-H101</f>
        <v>20347.777289999995</v>
      </c>
      <c r="O83" s="75">
        <f>I82-I86-I90-I94-I98-I101</f>
        <v>20450.671739999994</v>
      </c>
      <c r="P83" s="75">
        <f>J82-J86-J90-J94-J98-J101</f>
        <v>20555.279999999995</v>
      </c>
      <c r="Q83" s="2"/>
      <c r="R83" s="2"/>
      <c r="S83" s="2"/>
    </row>
    <row r="84" spans="1:19" ht="18.75">
      <c r="A84" s="73" t="s">
        <v>68</v>
      </c>
      <c r="B84" s="74" t="s">
        <v>4</v>
      </c>
      <c r="C84" s="84">
        <v>39101</v>
      </c>
      <c r="D84" s="84">
        <v>39101</v>
      </c>
      <c r="E84" s="84">
        <v>39101</v>
      </c>
      <c r="F84" s="84">
        <v>39101</v>
      </c>
      <c r="G84" s="17" t="s">
        <v>21</v>
      </c>
      <c r="H84" s="17" t="s">
        <v>21</v>
      </c>
      <c r="I84" s="17" t="s">
        <v>21</v>
      </c>
      <c r="J84" s="17" t="s">
        <v>21</v>
      </c>
      <c r="K84" s="47">
        <v>875</v>
      </c>
      <c r="L84" s="45">
        <v>1</v>
      </c>
      <c r="M84" s="75"/>
      <c r="N84" s="75">
        <v>1955.72222</v>
      </c>
      <c r="O84" s="75">
        <v>1971.8313099999998</v>
      </c>
      <c r="P84" s="75">
        <v>1988.07141</v>
      </c>
      <c r="Q84" s="2"/>
      <c r="R84" s="2"/>
      <c r="S84" s="2"/>
    </row>
    <row r="85" spans="1:19" s="4" customFormat="1" ht="18.75">
      <c r="A85" s="80"/>
      <c r="B85" s="71"/>
      <c r="C85" s="71"/>
      <c r="D85" s="71"/>
      <c r="E85" s="71"/>
      <c r="F85" s="71"/>
      <c r="G85" s="71"/>
      <c r="H85" s="71"/>
      <c r="I85" s="71"/>
      <c r="J85" s="74"/>
      <c r="K85" s="76"/>
      <c r="L85" s="45">
        <v>1</v>
      </c>
      <c r="M85" s="2"/>
      <c r="N85" s="2"/>
      <c r="O85" s="2"/>
      <c r="P85" s="2"/>
      <c r="Q85" s="2"/>
      <c r="R85" s="2"/>
      <c r="S85" s="2"/>
    </row>
    <row r="86" spans="1:19" ht="75">
      <c r="A86" s="101" t="s">
        <v>69</v>
      </c>
      <c r="B86" s="69"/>
      <c r="C86" s="17" t="s">
        <v>21</v>
      </c>
      <c r="D86" s="17" t="s">
        <v>21</v>
      </c>
      <c r="E86" s="17" t="s">
        <v>21</v>
      </c>
      <c r="F86" s="17" t="s">
        <v>21</v>
      </c>
      <c r="G86" s="75">
        <v>2078.25</v>
      </c>
      <c r="H86" s="75">
        <v>8088.48685</v>
      </c>
      <c r="I86" s="75">
        <v>8088.48685</v>
      </c>
      <c r="J86" s="75">
        <v>8088.48685</v>
      </c>
      <c r="K86" s="70"/>
      <c r="L86" s="45">
        <v>1</v>
      </c>
      <c r="M86" s="2"/>
      <c r="N86" s="2"/>
      <c r="O86" s="2"/>
      <c r="P86" s="2"/>
      <c r="Q86" s="2"/>
      <c r="R86" s="2"/>
      <c r="S86" s="2"/>
    </row>
    <row r="87" spans="1:19" ht="18.75">
      <c r="A87" s="50" t="s">
        <v>33</v>
      </c>
      <c r="B87" s="67"/>
      <c r="C87" s="67"/>
      <c r="D87" s="67"/>
      <c r="E87" s="67"/>
      <c r="F87" s="67"/>
      <c r="G87" s="67"/>
      <c r="H87" s="67"/>
      <c r="I87" s="67"/>
      <c r="J87" s="69"/>
      <c r="K87" s="72"/>
      <c r="L87" s="45">
        <v>1</v>
      </c>
      <c r="M87" s="2"/>
      <c r="N87" s="2"/>
      <c r="O87" s="2"/>
      <c r="P87" s="2"/>
      <c r="Q87" s="2"/>
      <c r="R87" s="2"/>
      <c r="S87" s="2"/>
    </row>
    <row r="88" spans="1:19" ht="18.75">
      <c r="A88" s="73" t="s">
        <v>68</v>
      </c>
      <c r="B88" s="69" t="s">
        <v>5</v>
      </c>
      <c r="C88" s="61">
        <v>9727</v>
      </c>
      <c r="D88" s="61">
        <v>9727</v>
      </c>
      <c r="E88" s="61">
        <v>9727</v>
      </c>
      <c r="F88" s="61">
        <v>9727</v>
      </c>
      <c r="G88" s="17" t="s">
        <v>21</v>
      </c>
      <c r="H88" s="17" t="s">
        <v>21</v>
      </c>
      <c r="I88" s="17" t="s">
        <v>21</v>
      </c>
      <c r="J88" s="17" t="s">
        <v>21</v>
      </c>
      <c r="K88" s="47">
        <v>875</v>
      </c>
      <c r="L88" s="45">
        <v>1</v>
      </c>
      <c r="M88" s="2"/>
      <c r="N88" s="2"/>
      <c r="O88" s="2"/>
      <c r="P88" s="2"/>
      <c r="Q88" s="2"/>
      <c r="R88" s="2"/>
      <c r="S88" s="2"/>
    </row>
    <row r="89" spans="1:19" s="4" customFormat="1" ht="18.75">
      <c r="A89" s="80"/>
      <c r="B89" s="108"/>
      <c r="C89" s="108"/>
      <c r="D89" s="108"/>
      <c r="E89" s="108"/>
      <c r="F89" s="108"/>
      <c r="G89" s="108"/>
      <c r="H89" s="108"/>
      <c r="I89" s="108"/>
      <c r="J89" s="74"/>
      <c r="K89" s="76"/>
      <c r="L89" s="45">
        <v>1</v>
      </c>
      <c r="M89" s="2"/>
      <c r="N89" s="2"/>
      <c r="O89" s="2"/>
      <c r="P89" s="2"/>
      <c r="Q89" s="2"/>
      <c r="R89" s="2"/>
      <c r="S89" s="2"/>
    </row>
    <row r="90" spans="1:19" ht="56.25">
      <c r="A90" s="40" t="s">
        <v>70</v>
      </c>
      <c r="B90" s="69"/>
      <c r="C90" s="17" t="s">
        <v>21</v>
      </c>
      <c r="D90" s="17" t="s">
        <v>21</v>
      </c>
      <c r="E90" s="17" t="s">
        <v>21</v>
      </c>
      <c r="F90" s="17" t="s">
        <v>21</v>
      </c>
      <c r="G90" s="75">
        <v>1093.827</v>
      </c>
      <c r="H90" s="75">
        <v>1313.004</v>
      </c>
      <c r="I90" s="75">
        <v>1313.004</v>
      </c>
      <c r="J90" s="75">
        <v>1313.004</v>
      </c>
      <c r="K90" s="70"/>
      <c r="L90" s="45">
        <v>1</v>
      </c>
      <c r="M90" s="2"/>
      <c r="N90" s="2"/>
      <c r="O90" s="2"/>
      <c r="P90" s="2"/>
      <c r="Q90" s="2"/>
      <c r="R90" s="2"/>
      <c r="S90" s="2"/>
    </row>
    <row r="91" spans="1:19" ht="18.75">
      <c r="A91" s="50" t="s">
        <v>33</v>
      </c>
      <c r="B91" s="67"/>
      <c r="C91" s="67"/>
      <c r="D91" s="67"/>
      <c r="E91" s="67"/>
      <c r="F91" s="67"/>
      <c r="G91" s="67"/>
      <c r="H91" s="67"/>
      <c r="I91" s="67"/>
      <c r="J91" s="69"/>
      <c r="K91" s="72"/>
      <c r="L91" s="45">
        <v>1</v>
      </c>
      <c r="M91" s="2"/>
      <c r="N91" s="2"/>
      <c r="O91" s="2"/>
      <c r="P91" s="2"/>
      <c r="Q91" s="2"/>
      <c r="R91" s="2"/>
      <c r="S91" s="2"/>
    </row>
    <row r="92" spans="1:19" ht="18.75">
      <c r="A92" s="73" t="s">
        <v>71</v>
      </c>
      <c r="B92" s="69" t="s">
        <v>2</v>
      </c>
      <c r="C92" s="61">
        <v>147</v>
      </c>
      <c r="D92" s="61">
        <v>147</v>
      </c>
      <c r="E92" s="61">
        <v>147</v>
      </c>
      <c r="F92" s="61">
        <v>147</v>
      </c>
      <c r="G92" s="17" t="s">
        <v>21</v>
      </c>
      <c r="H92" s="17" t="s">
        <v>21</v>
      </c>
      <c r="I92" s="17" t="s">
        <v>21</v>
      </c>
      <c r="J92" s="17" t="s">
        <v>21</v>
      </c>
      <c r="K92" s="47">
        <v>875</v>
      </c>
      <c r="L92" s="45">
        <v>1</v>
      </c>
      <c r="M92" s="2"/>
      <c r="N92" s="2"/>
      <c r="O92" s="2"/>
      <c r="P92" s="2"/>
      <c r="Q92" s="2"/>
      <c r="R92" s="2"/>
      <c r="S92" s="2"/>
    </row>
    <row r="93" spans="1:19" s="4" customFormat="1" ht="18.75">
      <c r="A93" s="73"/>
      <c r="B93" s="69"/>
      <c r="C93" s="61"/>
      <c r="D93" s="61"/>
      <c r="E93" s="61"/>
      <c r="F93" s="61"/>
      <c r="G93" s="75"/>
      <c r="H93" s="75"/>
      <c r="I93" s="75"/>
      <c r="J93" s="75"/>
      <c r="K93" s="76"/>
      <c r="L93" s="45">
        <v>1</v>
      </c>
      <c r="M93" s="2"/>
      <c r="N93" s="2"/>
      <c r="O93" s="2"/>
      <c r="P93" s="2"/>
      <c r="Q93" s="2"/>
      <c r="R93" s="2"/>
      <c r="S93" s="2"/>
    </row>
    <row r="94" spans="1:19" s="6" customFormat="1" ht="93.75">
      <c r="A94" s="40" t="s">
        <v>72</v>
      </c>
      <c r="B94" s="69"/>
      <c r="C94" s="17" t="s">
        <v>21</v>
      </c>
      <c r="D94" s="17" t="s">
        <v>21</v>
      </c>
      <c r="E94" s="17" t="s">
        <v>21</v>
      </c>
      <c r="F94" s="17" t="s">
        <v>21</v>
      </c>
      <c r="G94" s="75">
        <v>4231.2242</v>
      </c>
      <c r="H94" s="75">
        <v>5074.1181</v>
      </c>
      <c r="I94" s="75">
        <v>5074.1181</v>
      </c>
      <c r="J94" s="75">
        <v>5074.1181</v>
      </c>
      <c r="K94" s="85"/>
      <c r="L94" s="45">
        <v>1</v>
      </c>
      <c r="M94" s="2"/>
      <c r="N94" s="2"/>
      <c r="O94" s="2"/>
      <c r="P94" s="2"/>
      <c r="Q94" s="2"/>
      <c r="R94" s="2"/>
      <c r="S94" s="2"/>
    </row>
    <row r="95" spans="1:19" s="6" customFormat="1" ht="18.75">
      <c r="A95" s="50" t="s">
        <v>33</v>
      </c>
      <c r="B95" s="67"/>
      <c r="C95" s="67"/>
      <c r="D95" s="67"/>
      <c r="E95" s="67"/>
      <c r="F95" s="67"/>
      <c r="G95" s="75"/>
      <c r="H95" s="67"/>
      <c r="I95" s="67"/>
      <c r="J95" s="69"/>
      <c r="K95" s="72"/>
      <c r="L95" s="45">
        <v>1</v>
      </c>
      <c r="M95" s="2"/>
      <c r="N95" s="2"/>
      <c r="O95" s="2"/>
      <c r="P95" s="2"/>
      <c r="Q95" s="2"/>
      <c r="R95" s="2"/>
      <c r="S95" s="2"/>
    </row>
    <row r="96" spans="1:19" s="6" customFormat="1" ht="18.75">
      <c r="A96" s="73" t="s">
        <v>68</v>
      </c>
      <c r="B96" s="69" t="s">
        <v>4</v>
      </c>
      <c r="C96" s="61">
        <v>6102</v>
      </c>
      <c r="D96" s="61">
        <v>6102</v>
      </c>
      <c r="E96" s="61">
        <v>6102</v>
      </c>
      <c r="F96" s="61">
        <v>6102</v>
      </c>
      <c r="G96" s="17" t="s">
        <v>21</v>
      </c>
      <c r="H96" s="17" t="s">
        <v>21</v>
      </c>
      <c r="I96" s="17" t="s">
        <v>21</v>
      </c>
      <c r="J96" s="17" t="s">
        <v>21</v>
      </c>
      <c r="K96" s="47">
        <v>875</v>
      </c>
      <c r="L96" s="45">
        <v>1</v>
      </c>
      <c r="M96" s="2"/>
      <c r="N96" s="2"/>
      <c r="O96" s="2"/>
      <c r="P96" s="2"/>
      <c r="Q96" s="2"/>
      <c r="R96" s="2"/>
      <c r="S96" s="2"/>
    </row>
    <row r="97" spans="1:19" s="6" customFormat="1" ht="18.75">
      <c r="A97" s="73"/>
      <c r="B97" s="74"/>
      <c r="C97" s="61"/>
      <c r="D97" s="61"/>
      <c r="E97" s="61"/>
      <c r="F97" s="61"/>
      <c r="G97" s="75"/>
      <c r="H97" s="75"/>
      <c r="I97" s="75"/>
      <c r="J97" s="75"/>
      <c r="K97" s="76"/>
      <c r="L97" s="45">
        <v>1</v>
      </c>
      <c r="M97" s="2"/>
      <c r="N97" s="2"/>
      <c r="O97" s="2"/>
      <c r="P97" s="2"/>
      <c r="Q97" s="2"/>
      <c r="R97" s="2"/>
      <c r="S97" s="2"/>
    </row>
    <row r="98" spans="1:19" s="6" customFormat="1" ht="75">
      <c r="A98" s="40" t="s">
        <v>73</v>
      </c>
      <c r="B98" s="74"/>
      <c r="C98" s="17" t="s">
        <v>21</v>
      </c>
      <c r="D98" s="17" t="s">
        <v>21</v>
      </c>
      <c r="E98" s="17" t="s">
        <v>21</v>
      </c>
      <c r="F98" s="17" t="s">
        <v>21</v>
      </c>
      <c r="G98" s="75">
        <v>6738.37925</v>
      </c>
      <c r="H98" s="75">
        <v>9342.46425</v>
      </c>
      <c r="I98" s="75">
        <v>9342.46425</v>
      </c>
      <c r="J98" s="75">
        <v>9342.46425</v>
      </c>
      <c r="K98" s="76"/>
      <c r="L98" s="45">
        <v>1</v>
      </c>
      <c r="M98" s="2"/>
      <c r="N98" s="2"/>
      <c r="O98" s="2"/>
      <c r="P98" s="2"/>
      <c r="Q98" s="2"/>
      <c r="R98" s="2"/>
      <c r="S98" s="2"/>
    </row>
    <row r="99" spans="1:19" s="6" customFormat="1" ht="18.75">
      <c r="A99" s="50" t="s">
        <v>33</v>
      </c>
      <c r="B99" s="61"/>
      <c r="C99" s="64"/>
      <c r="D99" s="64"/>
      <c r="E99" s="64"/>
      <c r="F99" s="64"/>
      <c r="G99" s="64"/>
      <c r="H99" s="64"/>
      <c r="I99" s="64"/>
      <c r="J99" s="64"/>
      <c r="K99" s="86"/>
      <c r="L99" s="45">
        <v>1</v>
      </c>
      <c r="M99" s="2"/>
      <c r="N99" s="2"/>
      <c r="O99" s="2"/>
      <c r="P99" s="2"/>
      <c r="Q99" s="2"/>
      <c r="R99" s="2"/>
      <c r="S99" s="2"/>
    </row>
    <row r="100" spans="1:19" s="6" customFormat="1" ht="18.75">
      <c r="A100" s="73" t="s">
        <v>68</v>
      </c>
      <c r="B100" s="69" t="s">
        <v>4</v>
      </c>
      <c r="C100" s="61">
        <v>11235</v>
      </c>
      <c r="D100" s="61">
        <v>11235</v>
      </c>
      <c r="E100" s="61">
        <v>11235</v>
      </c>
      <c r="F100" s="61">
        <v>11235</v>
      </c>
      <c r="G100" s="17" t="s">
        <v>21</v>
      </c>
      <c r="H100" s="17" t="s">
        <v>21</v>
      </c>
      <c r="I100" s="17" t="s">
        <v>21</v>
      </c>
      <c r="J100" s="17" t="s">
        <v>21</v>
      </c>
      <c r="K100" s="47">
        <v>875</v>
      </c>
      <c r="L100" s="45">
        <v>1</v>
      </c>
      <c r="M100" s="2"/>
      <c r="N100" s="2"/>
      <c r="O100" s="2"/>
      <c r="P100" s="2"/>
      <c r="Q100" s="2"/>
      <c r="R100" s="2"/>
      <c r="S100" s="2"/>
    </row>
    <row r="101" spans="1:19" s="6" customFormat="1" ht="75">
      <c r="A101" s="40" t="s">
        <v>74</v>
      </c>
      <c r="B101" s="74"/>
      <c r="C101" s="17" t="s">
        <v>21</v>
      </c>
      <c r="D101" s="17" t="s">
        <v>21</v>
      </c>
      <c r="E101" s="17" t="s">
        <v>21</v>
      </c>
      <c r="F101" s="17" t="s">
        <v>21</v>
      </c>
      <c r="G101" s="75">
        <v>17466.28927</v>
      </c>
      <c r="H101" s="75">
        <v>2494.65</v>
      </c>
      <c r="I101" s="75">
        <v>2494.65</v>
      </c>
      <c r="J101" s="75">
        <v>2494.65</v>
      </c>
      <c r="K101" s="76"/>
      <c r="L101" s="45">
        <v>1</v>
      </c>
      <c r="M101" s="2"/>
      <c r="N101" s="2"/>
      <c r="O101" s="2"/>
      <c r="P101" s="2"/>
      <c r="Q101" s="2"/>
      <c r="R101" s="2"/>
      <c r="S101" s="2"/>
    </row>
    <row r="102" spans="1:19" s="6" customFormat="1" ht="18.75">
      <c r="A102" s="50" t="s">
        <v>33</v>
      </c>
      <c r="B102" s="69"/>
      <c r="C102" s="61"/>
      <c r="D102" s="61"/>
      <c r="E102" s="61"/>
      <c r="F102" s="61"/>
      <c r="G102" s="75"/>
      <c r="H102" s="75"/>
      <c r="I102" s="75"/>
      <c r="J102" s="75"/>
      <c r="K102" s="76"/>
      <c r="L102" s="45">
        <v>1</v>
      </c>
      <c r="M102" s="2"/>
      <c r="N102" s="2"/>
      <c r="O102" s="2"/>
      <c r="P102" s="2"/>
      <c r="Q102" s="2"/>
      <c r="R102" s="2"/>
      <c r="S102" s="2"/>
    </row>
    <row r="103" spans="1:19" s="6" customFormat="1" ht="18.75">
      <c r="A103" s="73" t="s">
        <v>68</v>
      </c>
      <c r="B103" s="74" t="s">
        <v>4</v>
      </c>
      <c r="C103" s="61">
        <v>3000</v>
      </c>
      <c r="D103" s="61">
        <v>3000</v>
      </c>
      <c r="E103" s="61">
        <v>3000</v>
      </c>
      <c r="F103" s="61">
        <v>3000</v>
      </c>
      <c r="G103" s="17" t="s">
        <v>21</v>
      </c>
      <c r="H103" s="17" t="s">
        <v>21</v>
      </c>
      <c r="I103" s="17" t="s">
        <v>21</v>
      </c>
      <c r="J103" s="17" t="s">
        <v>21</v>
      </c>
      <c r="K103" s="47">
        <v>875</v>
      </c>
      <c r="L103" s="45">
        <v>1</v>
      </c>
      <c r="M103" s="2"/>
      <c r="N103" s="2"/>
      <c r="O103" s="2"/>
      <c r="P103" s="2"/>
      <c r="Q103" s="2"/>
      <c r="R103" s="2"/>
      <c r="S103" s="2"/>
    </row>
    <row r="104" spans="1:19" ht="18.75">
      <c r="A104" s="73"/>
      <c r="B104" s="74"/>
      <c r="C104" s="61"/>
      <c r="D104" s="61"/>
      <c r="E104" s="61"/>
      <c r="F104" s="61"/>
      <c r="G104" s="75"/>
      <c r="H104" s="75"/>
      <c r="I104" s="75"/>
      <c r="J104" s="75"/>
      <c r="K104" s="76"/>
      <c r="L104" s="45">
        <v>1</v>
      </c>
      <c r="M104" s="2"/>
      <c r="N104" s="2"/>
      <c r="O104" s="2"/>
      <c r="P104" s="2"/>
      <c r="Q104" s="2"/>
      <c r="R104" s="2"/>
      <c r="S104" s="2"/>
    </row>
    <row r="105" spans="1:19" ht="18.75">
      <c r="A105" s="107" t="s">
        <v>75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48"/>
      <c r="L105" s="45">
        <v>1</v>
      </c>
      <c r="M105" s="2"/>
      <c r="N105" s="2"/>
      <c r="O105" s="2"/>
      <c r="P105" s="2"/>
      <c r="Q105" s="2"/>
      <c r="R105" s="2"/>
      <c r="S105" s="2"/>
    </row>
    <row r="106" spans="1:19" ht="46.5" customHeight="1">
      <c r="A106" s="110" t="s">
        <v>76</v>
      </c>
      <c r="B106" s="111"/>
      <c r="C106" s="111"/>
      <c r="D106" s="111"/>
      <c r="E106" s="111"/>
      <c r="F106" s="111"/>
      <c r="G106" s="111"/>
      <c r="H106" s="111"/>
      <c r="I106" s="111"/>
      <c r="J106" s="112"/>
      <c r="K106" s="88"/>
      <c r="L106" s="45">
        <v>1</v>
      </c>
      <c r="M106" s="2"/>
      <c r="N106" s="2"/>
      <c r="O106" s="2"/>
      <c r="P106" s="2"/>
      <c r="Q106" s="2"/>
      <c r="R106" s="2"/>
      <c r="S106" s="2"/>
    </row>
    <row r="107" spans="1:19" ht="18.75">
      <c r="A107" s="89"/>
      <c r="B107" s="90"/>
      <c r="C107" s="87"/>
      <c r="D107" s="87"/>
      <c r="E107" s="87"/>
      <c r="F107" s="87"/>
      <c r="G107" s="87"/>
      <c r="H107" s="87"/>
      <c r="I107" s="87"/>
      <c r="J107" s="87"/>
      <c r="K107" s="88"/>
      <c r="L107" s="45">
        <v>1</v>
      </c>
      <c r="M107" s="2"/>
      <c r="N107" s="2"/>
      <c r="O107" s="2"/>
      <c r="P107" s="2"/>
      <c r="Q107" s="2"/>
      <c r="R107" s="2"/>
      <c r="S107" s="2"/>
    </row>
    <row r="108" spans="1:19" s="6" customFormat="1" ht="93.75">
      <c r="A108" s="87" t="s">
        <v>91</v>
      </c>
      <c r="B108" s="90"/>
      <c r="C108" s="17" t="s">
        <v>21</v>
      </c>
      <c r="D108" s="17" t="s">
        <v>21</v>
      </c>
      <c r="E108" s="17" t="s">
        <v>21</v>
      </c>
      <c r="F108" s="17" t="s">
        <v>21</v>
      </c>
      <c r="G108" s="78">
        <f>1359321.52229-G112+12646.75+20955.35211-6498.10392+66209.32+51603.69544</f>
        <v>769945.8353399999</v>
      </c>
      <c r="H108" s="78">
        <f>H111+H109</f>
        <v>1052244.15977</v>
      </c>
      <c r="I108" s="78">
        <f>I111+I109</f>
        <v>1082536.43541</v>
      </c>
      <c r="J108" s="78">
        <f>J111+J109</f>
        <v>1093217.71086</v>
      </c>
      <c r="K108" s="88"/>
      <c r="L108" s="45">
        <v>1</v>
      </c>
      <c r="M108" s="2"/>
      <c r="N108" s="2"/>
      <c r="O108" s="2"/>
      <c r="P108" s="2"/>
      <c r="Q108" s="2"/>
      <c r="R108" s="2"/>
      <c r="S108" s="2"/>
    </row>
    <row r="109" spans="1:19" s="6" customFormat="1" ht="18.75">
      <c r="A109" s="50" t="s">
        <v>33</v>
      </c>
      <c r="B109" s="40"/>
      <c r="C109" s="40"/>
      <c r="D109" s="40"/>
      <c r="E109" s="40"/>
      <c r="F109" s="40"/>
      <c r="G109" s="40"/>
      <c r="H109" s="26">
        <v>396908.06630999997</v>
      </c>
      <c r="I109" s="26">
        <v>409617.12641</v>
      </c>
      <c r="J109" s="27">
        <v>412500.08164</v>
      </c>
      <c r="K109" s="34"/>
      <c r="L109" s="45">
        <v>1</v>
      </c>
      <c r="M109" s="2"/>
      <c r="N109" s="2"/>
      <c r="O109" s="2"/>
      <c r="P109" s="2"/>
      <c r="Q109" s="2"/>
      <c r="R109" s="2"/>
      <c r="S109" s="2"/>
    </row>
    <row r="110" spans="1:19" s="6" customFormat="1" ht="18.75">
      <c r="A110" s="24" t="s">
        <v>34</v>
      </c>
      <c r="B110" s="90" t="s">
        <v>35</v>
      </c>
      <c r="C110" s="90">
        <f>2228-12</f>
        <v>2216</v>
      </c>
      <c r="D110" s="90">
        <v>2883</v>
      </c>
      <c r="E110" s="90">
        <v>2914</v>
      </c>
      <c r="F110" s="90">
        <v>2910</v>
      </c>
      <c r="G110" s="17" t="s">
        <v>21</v>
      </c>
      <c r="H110" s="17" t="s">
        <v>21</v>
      </c>
      <c r="I110" s="17" t="s">
        <v>21</v>
      </c>
      <c r="J110" s="17" t="s">
        <v>21</v>
      </c>
      <c r="K110" s="47">
        <v>875</v>
      </c>
      <c r="L110" s="45">
        <v>1</v>
      </c>
      <c r="M110" s="2"/>
      <c r="N110" s="2">
        <v>35168.45511</v>
      </c>
      <c r="O110" s="2"/>
      <c r="P110" s="2"/>
      <c r="Q110" s="2"/>
      <c r="R110" s="2"/>
      <c r="S110" s="2"/>
    </row>
    <row r="111" spans="1:19" s="6" customFormat="1" ht="18.75">
      <c r="A111" s="24"/>
      <c r="B111" s="90"/>
      <c r="C111" s="90"/>
      <c r="D111" s="90"/>
      <c r="E111" s="90"/>
      <c r="F111" s="90"/>
      <c r="G111" s="78"/>
      <c r="H111" s="91">
        <v>655336.0934600001</v>
      </c>
      <c r="I111" s="91">
        <v>672919.3089999999</v>
      </c>
      <c r="J111" s="91">
        <v>680717.62922</v>
      </c>
      <c r="K111" s="92"/>
      <c r="L111" s="45">
        <v>1</v>
      </c>
      <c r="M111" s="2" t="s">
        <v>9</v>
      </c>
      <c r="N111" s="2"/>
      <c r="O111" s="2">
        <v>387</v>
      </c>
      <c r="P111" s="2">
        <v>490</v>
      </c>
      <c r="Q111" s="2">
        <v>256</v>
      </c>
      <c r="R111" s="2"/>
      <c r="S111" s="2"/>
    </row>
    <row r="112" spans="1:19" s="6" customFormat="1" ht="56.25">
      <c r="A112" s="87" t="s">
        <v>77</v>
      </c>
      <c r="B112" s="90"/>
      <c r="C112" s="17" t="s">
        <v>21</v>
      </c>
      <c r="D112" s="17" t="s">
        <v>21</v>
      </c>
      <c r="E112" s="17" t="s">
        <v>21</v>
      </c>
      <c r="F112" s="17" t="s">
        <v>21</v>
      </c>
      <c r="G112" s="78">
        <f>616479.68514+66209.32+51603.69544</f>
        <v>734292.7005800001</v>
      </c>
      <c r="H112" s="78">
        <f>H113-H115</f>
        <v>794991.8250300002</v>
      </c>
      <c r="I112" s="78">
        <f>I113-I115</f>
        <v>820826.0571399997</v>
      </c>
      <c r="J112" s="78">
        <f>J113-J115</f>
        <v>832636.1697499999</v>
      </c>
      <c r="K112" s="88"/>
      <c r="L112" s="45">
        <v>1</v>
      </c>
      <c r="M112" s="2" t="s">
        <v>19</v>
      </c>
      <c r="N112" s="2">
        <v>429629947.25</v>
      </c>
      <c r="O112" s="2">
        <v>12646750</v>
      </c>
      <c r="P112" s="3">
        <v>20955352.11</v>
      </c>
      <c r="Q112" s="3">
        <v>-6498103.92</v>
      </c>
      <c r="R112" s="93">
        <v>456733.94544</v>
      </c>
      <c r="S112" s="2"/>
    </row>
    <row r="113" spans="1:19" s="6" customFormat="1" ht="18.75">
      <c r="A113" s="50" t="s">
        <v>33</v>
      </c>
      <c r="B113" s="40"/>
      <c r="C113" s="40"/>
      <c r="D113" s="40"/>
      <c r="E113" s="40"/>
      <c r="F113" s="40"/>
      <c r="G113" s="40"/>
      <c r="H113" s="41">
        <v>1450327.9184900003</v>
      </c>
      <c r="I113" s="41">
        <v>1493745.3661399996</v>
      </c>
      <c r="J113" s="41">
        <v>1513353.79897</v>
      </c>
      <c r="K113" s="35"/>
      <c r="L113" s="45">
        <v>1</v>
      </c>
      <c r="M113" s="2" t="s">
        <v>20</v>
      </c>
      <c r="N113" s="2">
        <v>929691575.0400001</v>
      </c>
      <c r="O113" s="2">
        <v>66209320</v>
      </c>
      <c r="P113" s="2">
        <v>51603695.44</v>
      </c>
      <c r="Q113" s="2"/>
      <c r="R113" s="2">
        <v>1047504.59048</v>
      </c>
      <c r="S113" s="3">
        <f>SUM(R112:R113)</f>
        <v>1504238.53592</v>
      </c>
    </row>
    <row r="114" spans="1:19" s="6" customFormat="1" ht="18.75">
      <c r="A114" s="24" t="s">
        <v>34</v>
      </c>
      <c r="B114" s="90" t="s">
        <v>35</v>
      </c>
      <c r="C114" s="90">
        <v>2588</v>
      </c>
      <c r="D114" s="90">
        <v>2997</v>
      </c>
      <c r="E114" s="90">
        <v>3036</v>
      </c>
      <c r="F114" s="90">
        <v>3034</v>
      </c>
      <c r="G114" s="17" t="s">
        <v>21</v>
      </c>
      <c r="H114" s="17" t="s">
        <v>21</v>
      </c>
      <c r="I114" s="17" t="s">
        <v>21</v>
      </c>
      <c r="J114" s="17" t="s">
        <v>21</v>
      </c>
      <c r="K114" s="47">
        <v>875</v>
      </c>
      <c r="L114" s="45">
        <v>1</v>
      </c>
      <c r="M114" s="2"/>
      <c r="N114" s="2">
        <v>43687.61489</v>
      </c>
      <c r="O114" s="2"/>
      <c r="P114" s="2"/>
      <c r="Q114" s="2"/>
      <c r="R114" s="2"/>
      <c r="S114" s="2"/>
    </row>
    <row r="115" spans="1:19" ht="18.75">
      <c r="A115" s="89"/>
      <c r="B115" s="74"/>
      <c r="C115" s="24"/>
      <c r="D115" s="24"/>
      <c r="E115" s="24"/>
      <c r="F115" s="24"/>
      <c r="G115" s="24"/>
      <c r="H115" s="94">
        <v>655336.0934600001</v>
      </c>
      <c r="I115" s="94">
        <v>672919.3089999999</v>
      </c>
      <c r="J115" s="94">
        <v>680717.62922</v>
      </c>
      <c r="K115" s="95"/>
      <c r="L115" s="45">
        <v>1</v>
      </c>
      <c r="M115" s="2" t="s">
        <v>9</v>
      </c>
      <c r="N115" s="2"/>
      <c r="O115" s="2">
        <v>300</v>
      </c>
      <c r="P115" s="2">
        <v>430</v>
      </c>
      <c r="Q115" s="2">
        <v>114</v>
      </c>
      <c r="R115" s="2"/>
      <c r="S115" s="2"/>
    </row>
    <row r="116" spans="1:19" ht="37.5">
      <c r="A116" s="87" t="s">
        <v>78</v>
      </c>
      <c r="B116" s="90"/>
      <c r="C116" s="17" t="s">
        <v>21</v>
      </c>
      <c r="D116" s="17" t="s">
        <v>21</v>
      </c>
      <c r="E116" s="17" t="s">
        <v>21</v>
      </c>
      <c r="F116" s="17" t="s">
        <v>21</v>
      </c>
      <c r="G116" s="78">
        <f>143844.50691-G120-G124-G128+4064.75+2481.15805</f>
        <v>105293.32811999999</v>
      </c>
      <c r="H116" s="78">
        <f>H117-H120-H124-H128-H132</f>
        <v>121827.27639999996</v>
      </c>
      <c r="I116" s="78">
        <f>I117-I120-I124-I128-I132</f>
        <v>122984.60669999999</v>
      </c>
      <c r="J116" s="78">
        <f>J117-J120-J124-J128-J132</f>
        <v>124302.42762999998</v>
      </c>
      <c r="K116" s="88"/>
      <c r="L116" s="45">
        <v>1</v>
      </c>
      <c r="M116" s="2"/>
      <c r="N116" s="2"/>
      <c r="O116" s="2"/>
      <c r="P116" s="2"/>
      <c r="Q116" s="2"/>
      <c r="R116" s="2"/>
      <c r="S116" s="2"/>
    </row>
    <row r="117" spans="1:19" ht="18.75">
      <c r="A117" s="50" t="s">
        <v>33</v>
      </c>
      <c r="B117" s="90"/>
      <c r="C117" s="24"/>
      <c r="D117" s="96"/>
      <c r="E117" s="24"/>
      <c r="F117" s="24"/>
      <c r="G117" s="24"/>
      <c r="H117" s="97">
        <v>179395.20536999998</v>
      </c>
      <c r="I117" s="97">
        <v>180552.53567</v>
      </c>
      <c r="J117" s="97">
        <v>181856.8026</v>
      </c>
      <c r="K117" s="95"/>
      <c r="L117" s="45">
        <v>1</v>
      </c>
      <c r="M117" s="2" t="s">
        <v>18</v>
      </c>
      <c r="N117" s="2"/>
      <c r="O117" s="2"/>
      <c r="P117" s="2"/>
      <c r="Q117" s="2"/>
      <c r="R117" s="2"/>
      <c r="S117" s="2"/>
    </row>
    <row r="118" spans="1:19" ht="18.75">
      <c r="A118" s="24" t="s">
        <v>34</v>
      </c>
      <c r="B118" s="74" t="s">
        <v>35</v>
      </c>
      <c r="C118" s="74">
        <v>4515</v>
      </c>
      <c r="D118" s="74">
        <f>4515-180</f>
        <v>4335</v>
      </c>
      <c r="E118" s="74">
        <f>4515-180</f>
        <v>4335</v>
      </c>
      <c r="F118" s="74">
        <f>4515-180</f>
        <v>4335</v>
      </c>
      <c r="G118" s="17" t="s">
        <v>21</v>
      </c>
      <c r="H118" s="17" t="s">
        <v>21</v>
      </c>
      <c r="I118" s="17" t="s">
        <v>21</v>
      </c>
      <c r="J118" s="17" t="s">
        <v>21</v>
      </c>
      <c r="K118" s="47">
        <v>875</v>
      </c>
      <c r="L118" s="45">
        <v>1</v>
      </c>
      <c r="M118" s="3">
        <f>+G116+G120+G124+G128</f>
        <v>150390.41496000002</v>
      </c>
      <c r="N118" s="2"/>
      <c r="O118" s="2"/>
      <c r="P118" s="2"/>
      <c r="Q118" s="2"/>
      <c r="R118" s="2"/>
      <c r="S118" s="2"/>
    </row>
    <row r="119" spans="1:19" ht="18.75">
      <c r="A119" s="24"/>
      <c r="B119" s="74"/>
      <c r="C119" s="74"/>
      <c r="D119" s="74"/>
      <c r="E119" s="74"/>
      <c r="F119" s="74"/>
      <c r="G119" s="24"/>
      <c r="H119" s="24"/>
      <c r="I119" s="24"/>
      <c r="J119" s="24"/>
      <c r="K119" s="98"/>
      <c r="L119" s="45">
        <v>1</v>
      </c>
      <c r="M119" s="2"/>
      <c r="N119" s="2"/>
      <c r="O119" s="2"/>
      <c r="P119" s="2"/>
      <c r="Q119" s="2"/>
      <c r="R119" s="2"/>
      <c r="S119" s="2"/>
    </row>
    <row r="120" spans="1:19" ht="56.25">
      <c r="A120" s="87" t="s">
        <v>79</v>
      </c>
      <c r="B120" s="90"/>
      <c r="C120" s="17" t="s">
        <v>21</v>
      </c>
      <c r="D120" s="17" t="s">
        <v>21</v>
      </c>
      <c r="E120" s="17" t="s">
        <v>21</v>
      </c>
      <c r="F120" s="17" t="s">
        <v>21</v>
      </c>
      <c r="G120" s="78">
        <v>12405.6</v>
      </c>
      <c r="H120" s="78">
        <v>12405.6</v>
      </c>
      <c r="I120" s="78">
        <v>12405.6</v>
      </c>
      <c r="J120" s="78">
        <v>12405.6</v>
      </c>
      <c r="K120" s="88"/>
      <c r="L120" s="45">
        <v>1</v>
      </c>
      <c r="M120" s="2"/>
      <c r="N120" s="2"/>
      <c r="O120" s="2"/>
      <c r="P120" s="2"/>
      <c r="Q120" s="2"/>
      <c r="R120" s="2"/>
      <c r="S120" s="2"/>
    </row>
    <row r="121" spans="1:19" ht="18.75">
      <c r="A121" s="50" t="s">
        <v>33</v>
      </c>
      <c r="B121" s="90"/>
      <c r="C121" s="24"/>
      <c r="D121" s="24"/>
      <c r="E121" s="24"/>
      <c r="F121" s="24"/>
      <c r="G121" s="24"/>
      <c r="H121" s="24"/>
      <c r="I121" s="24"/>
      <c r="J121" s="24"/>
      <c r="K121" s="98"/>
      <c r="L121" s="45">
        <v>1</v>
      </c>
      <c r="M121" s="2"/>
      <c r="N121" s="2"/>
      <c r="O121" s="2"/>
      <c r="P121" s="2"/>
      <c r="Q121" s="2"/>
      <c r="R121" s="2"/>
      <c r="S121" s="2"/>
    </row>
    <row r="122" spans="1:19" ht="18.75">
      <c r="A122" s="24" t="s">
        <v>80</v>
      </c>
      <c r="B122" s="74" t="s">
        <v>0</v>
      </c>
      <c r="C122" s="74">
        <v>100</v>
      </c>
      <c r="D122" s="74">
        <v>100</v>
      </c>
      <c r="E122" s="74">
        <v>100</v>
      </c>
      <c r="F122" s="74">
        <v>100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47">
        <v>875</v>
      </c>
      <c r="L122" s="45">
        <v>1</v>
      </c>
      <c r="M122" s="2"/>
      <c r="N122" s="2"/>
      <c r="O122" s="2"/>
      <c r="P122" s="2"/>
      <c r="Q122" s="2"/>
      <c r="R122" s="2"/>
      <c r="S122" s="2"/>
    </row>
    <row r="123" spans="1:19" ht="18.75">
      <c r="A123" s="2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45">
        <v>1</v>
      </c>
      <c r="M123" s="2"/>
      <c r="N123" s="2"/>
      <c r="O123" s="2"/>
      <c r="P123" s="2"/>
      <c r="Q123" s="2"/>
      <c r="R123" s="2"/>
      <c r="S123" s="2"/>
    </row>
    <row r="124" spans="1:19" ht="112.5">
      <c r="A124" s="87" t="s">
        <v>92</v>
      </c>
      <c r="B124" s="90"/>
      <c r="C124" s="17" t="s">
        <v>21</v>
      </c>
      <c r="D124" s="17" t="s">
        <v>21</v>
      </c>
      <c r="E124" s="17" t="s">
        <v>21</v>
      </c>
      <c r="F124" s="17" t="s">
        <v>21</v>
      </c>
      <c r="G124" s="78">
        <v>18280.52686</v>
      </c>
      <c r="H124" s="78">
        <v>3176.154</v>
      </c>
      <c r="I124" s="78">
        <v>3176.154</v>
      </c>
      <c r="J124" s="78">
        <v>3162.6</v>
      </c>
      <c r="K124" s="76"/>
      <c r="L124" s="45">
        <v>1</v>
      </c>
      <c r="M124" s="2"/>
      <c r="N124" s="2"/>
      <c r="O124" s="2"/>
      <c r="P124" s="2"/>
      <c r="Q124" s="2"/>
      <c r="R124" s="2"/>
      <c r="S124" s="2"/>
    </row>
    <row r="125" spans="1:19" ht="18.75">
      <c r="A125" s="50" t="s">
        <v>33</v>
      </c>
      <c r="B125" s="90"/>
      <c r="C125" s="74"/>
      <c r="D125" s="74"/>
      <c r="E125" s="74"/>
      <c r="F125" s="74"/>
      <c r="G125" s="74"/>
      <c r="H125" s="74"/>
      <c r="I125" s="74"/>
      <c r="J125" s="74"/>
      <c r="K125" s="76"/>
      <c r="L125" s="45">
        <v>1</v>
      </c>
      <c r="M125" s="2"/>
      <c r="N125" s="2"/>
      <c r="O125" s="2"/>
      <c r="P125" s="2"/>
      <c r="Q125" s="2"/>
      <c r="R125" s="2"/>
      <c r="S125" s="2"/>
    </row>
    <row r="126" spans="1:19" ht="37.5">
      <c r="A126" s="57" t="s">
        <v>81</v>
      </c>
      <c r="B126" s="74" t="s">
        <v>0</v>
      </c>
      <c r="C126" s="74">
        <v>100</v>
      </c>
      <c r="D126" s="74">
        <v>100</v>
      </c>
      <c r="E126" s="74">
        <v>100</v>
      </c>
      <c r="F126" s="74">
        <v>100</v>
      </c>
      <c r="G126" s="17" t="s">
        <v>21</v>
      </c>
      <c r="H126" s="17" t="s">
        <v>21</v>
      </c>
      <c r="I126" s="17" t="s">
        <v>21</v>
      </c>
      <c r="J126" s="17" t="s">
        <v>21</v>
      </c>
      <c r="K126" s="47">
        <v>875</v>
      </c>
      <c r="L126" s="45">
        <v>1</v>
      </c>
      <c r="M126" s="2"/>
      <c r="N126" s="2"/>
      <c r="O126" s="2"/>
      <c r="P126" s="2"/>
      <c r="Q126" s="2"/>
      <c r="R126" s="2"/>
      <c r="S126" s="2"/>
    </row>
    <row r="127" spans="1:19" ht="18.75">
      <c r="A127" s="2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45">
        <v>1</v>
      </c>
      <c r="M127" s="2"/>
      <c r="N127" s="2"/>
      <c r="O127" s="2"/>
      <c r="P127" s="2"/>
      <c r="Q127" s="2"/>
      <c r="R127" s="2"/>
      <c r="S127" s="2"/>
    </row>
    <row r="128" spans="1:19" ht="75">
      <c r="A128" s="87" t="s">
        <v>69</v>
      </c>
      <c r="B128" s="90"/>
      <c r="C128" s="17" t="s">
        <v>21</v>
      </c>
      <c r="D128" s="17" t="s">
        <v>21</v>
      </c>
      <c r="E128" s="17" t="s">
        <v>21</v>
      </c>
      <c r="F128" s="17" t="s">
        <v>21</v>
      </c>
      <c r="G128" s="78">
        <v>14410.95998</v>
      </c>
      <c r="H128" s="78">
        <v>39025.93136</v>
      </c>
      <c r="I128" s="78">
        <v>39025.93136</v>
      </c>
      <c r="J128" s="78">
        <v>39025.93136</v>
      </c>
      <c r="K128" s="76"/>
      <c r="L128" s="45">
        <v>1</v>
      </c>
      <c r="M128" s="2"/>
      <c r="N128" s="2"/>
      <c r="O128" s="2"/>
      <c r="P128" s="2"/>
      <c r="Q128" s="2"/>
      <c r="R128" s="2"/>
      <c r="S128" s="2"/>
    </row>
    <row r="129" spans="1:19" ht="18.75">
      <c r="A129" s="50" t="s">
        <v>33</v>
      </c>
      <c r="B129" s="90"/>
      <c r="C129" s="74"/>
      <c r="D129" s="74"/>
      <c r="E129" s="74"/>
      <c r="F129" s="74"/>
      <c r="G129" s="74"/>
      <c r="H129" s="74"/>
      <c r="I129" s="74"/>
      <c r="J129" s="74"/>
      <c r="K129" s="76"/>
      <c r="L129" s="45">
        <v>1</v>
      </c>
      <c r="M129" s="2"/>
      <c r="N129" s="2"/>
      <c r="O129" s="2"/>
      <c r="P129" s="2"/>
      <c r="Q129" s="2"/>
      <c r="R129" s="2"/>
      <c r="S129" s="2"/>
    </row>
    <row r="130" spans="1:19" ht="37.5">
      <c r="A130" s="57" t="s">
        <v>81</v>
      </c>
      <c r="B130" s="74" t="s">
        <v>0</v>
      </c>
      <c r="C130" s="74">
        <v>100</v>
      </c>
      <c r="D130" s="74">
        <v>100</v>
      </c>
      <c r="E130" s="74">
        <v>100</v>
      </c>
      <c r="F130" s="74">
        <v>100</v>
      </c>
      <c r="G130" s="17" t="s">
        <v>21</v>
      </c>
      <c r="H130" s="17" t="s">
        <v>21</v>
      </c>
      <c r="I130" s="17" t="s">
        <v>21</v>
      </c>
      <c r="J130" s="17" t="s">
        <v>21</v>
      </c>
      <c r="K130" s="47">
        <v>875</v>
      </c>
      <c r="L130" s="45">
        <v>1</v>
      </c>
      <c r="M130" s="2"/>
      <c r="N130" s="2"/>
      <c r="O130" s="2"/>
      <c r="P130" s="2"/>
      <c r="Q130" s="2"/>
      <c r="R130" s="2"/>
      <c r="S130" s="2"/>
    </row>
    <row r="131" spans="1:19" ht="18.75">
      <c r="A131" s="2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45">
        <v>1</v>
      </c>
      <c r="M131" s="2"/>
      <c r="N131" s="2"/>
      <c r="O131" s="2"/>
      <c r="P131" s="2"/>
      <c r="Q131" s="2"/>
      <c r="R131" s="2"/>
      <c r="S131" s="2"/>
    </row>
    <row r="132" spans="1:19" ht="56.25">
      <c r="A132" s="87" t="s">
        <v>87</v>
      </c>
      <c r="B132" s="90"/>
      <c r="C132" s="17" t="s">
        <v>21</v>
      </c>
      <c r="D132" s="17" t="s">
        <v>21</v>
      </c>
      <c r="E132" s="17" t="s">
        <v>21</v>
      </c>
      <c r="F132" s="17" t="s">
        <v>21</v>
      </c>
      <c r="G132" s="78">
        <v>0</v>
      </c>
      <c r="H132" s="78">
        <v>2960.24361</v>
      </c>
      <c r="I132" s="78">
        <v>2960.24361</v>
      </c>
      <c r="J132" s="78">
        <v>2960.24361</v>
      </c>
      <c r="K132" s="76"/>
      <c r="L132" s="45">
        <v>1</v>
      </c>
      <c r="M132" s="2"/>
      <c r="N132" s="2"/>
      <c r="O132" s="2"/>
      <c r="P132" s="2"/>
      <c r="Q132" s="2"/>
      <c r="R132" s="2"/>
      <c r="S132" s="2"/>
    </row>
    <row r="133" spans="1:19" ht="18.75">
      <c r="A133" s="50" t="s">
        <v>33</v>
      </c>
      <c r="B133" s="90"/>
      <c r="C133" s="74"/>
      <c r="D133" s="74"/>
      <c r="E133" s="74"/>
      <c r="F133" s="74"/>
      <c r="G133" s="74"/>
      <c r="H133" s="74"/>
      <c r="I133" s="74"/>
      <c r="J133" s="74"/>
      <c r="K133" s="76"/>
      <c r="L133" s="45">
        <v>1</v>
      </c>
      <c r="M133" s="2"/>
      <c r="N133" s="2"/>
      <c r="O133" s="2"/>
      <c r="P133" s="2"/>
      <c r="Q133" s="2"/>
      <c r="R133" s="2"/>
      <c r="S133" s="2"/>
    </row>
    <row r="134" spans="1:19" ht="37.5">
      <c r="A134" s="57" t="s">
        <v>81</v>
      </c>
      <c r="B134" s="74" t="s">
        <v>0</v>
      </c>
      <c r="C134" s="105">
        <v>0</v>
      </c>
      <c r="D134" s="74">
        <v>100</v>
      </c>
      <c r="E134" s="74">
        <v>100</v>
      </c>
      <c r="F134" s="74">
        <v>100</v>
      </c>
      <c r="G134" s="17" t="s">
        <v>21</v>
      </c>
      <c r="H134" s="17" t="s">
        <v>21</v>
      </c>
      <c r="I134" s="17" t="s">
        <v>21</v>
      </c>
      <c r="J134" s="17" t="s">
        <v>21</v>
      </c>
      <c r="K134" s="47">
        <v>875</v>
      </c>
      <c r="L134" s="45">
        <v>1</v>
      </c>
      <c r="M134" s="2"/>
      <c r="N134" s="2"/>
      <c r="O134" s="2"/>
      <c r="P134" s="2"/>
      <c r="Q134" s="2"/>
      <c r="R134" s="2"/>
      <c r="S134" s="2"/>
    </row>
    <row r="135" spans="1:19" ht="18.75">
      <c r="A135" s="2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45">
        <v>1</v>
      </c>
      <c r="M135" s="2"/>
      <c r="N135" s="2"/>
      <c r="O135" s="2"/>
      <c r="P135" s="2"/>
      <c r="Q135" s="2"/>
      <c r="R135" s="2"/>
      <c r="S135" s="2"/>
    </row>
    <row r="136" spans="1:19" ht="18.75">
      <c r="A136" s="107" t="s">
        <v>82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48"/>
      <c r="L136" s="45">
        <v>1</v>
      </c>
      <c r="M136" s="2"/>
      <c r="N136" s="2"/>
      <c r="O136" s="2"/>
      <c r="P136" s="2"/>
      <c r="Q136" s="2"/>
      <c r="R136" s="2"/>
      <c r="S136" s="2"/>
    </row>
    <row r="137" spans="1:19" s="4" customFormat="1" ht="21" customHeight="1">
      <c r="A137" s="113" t="s">
        <v>83</v>
      </c>
      <c r="B137" s="114"/>
      <c r="C137" s="114"/>
      <c r="D137" s="114"/>
      <c r="E137" s="114"/>
      <c r="F137" s="114"/>
      <c r="G137" s="114"/>
      <c r="H137" s="114"/>
      <c r="I137" s="114"/>
      <c r="J137" s="115"/>
      <c r="K137" s="72"/>
      <c r="L137" s="45">
        <v>1</v>
      </c>
      <c r="M137" s="2"/>
      <c r="N137" s="2"/>
      <c r="O137" s="2"/>
      <c r="P137" s="2"/>
      <c r="Q137" s="2"/>
      <c r="R137" s="2"/>
      <c r="S137" s="2"/>
    </row>
    <row r="138" spans="1:19" s="6" customFormat="1" ht="56.25">
      <c r="A138" s="17" t="s">
        <v>84</v>
      </c>
      <c r="B138" s="74"/>
      <c r="C138" s="17" t="s">
        <v>21</v>
      </c>
      <c r="D138" s="17" t="s">
        <v>21</v>
      </c>
      <c r="E138" s="17" t="s">
        <v>21</v>
      </c>
      <c r="F138" s="17" t="s">
        <v>21</v>
      </c>
      <c r="G138" s="78">
        <f>151400.25342+17607.00824+1446.606</f>
        <v>170453.86766</v>
      </c>
      <c r="H138" s="78">
        <v>174443.75</v>
      </c>
      <c r="I138" s="78">
        <v>176254.325</v>
      </c>
      <c r="J138" s="78">
        <v>178095.02399999998</v>
      </c>
      <c r="K138" s="76"/>
      <c r="L138" s="45">
        <v>1</v>
      </c>
      <c r="M138" s="2"/>
      <c r="N138" s="2"/>
      <c r="O138" s="2"/>
      <c r="P138" s="2"/>
      <c r="Q138" s="2"/>
      <c r="R138" s="2"/>
      <c r="S138" s="2"/>
    </row>
    <row r="139" spans="1:19" s="6" customFormat="1" ht="18.75">
      <c r="A139" s="50" t="s">
        <v>33</v>
      </c>
      <c r="B139" s="74"/>
      <c r="C139" s="74"/>
      <c r="D139" s="74"/>
      <c r="E139" s="74"/>
      <c r="F139" s="74"/>
      <c r="G139" s="75"/>
      <c r="H139" s="75"/>
      <c r="I139" s="75"/>
      <c r="J139" s="75"/>
      <c r="K139" s="76"/>
      <c r="L139" s="45">
        <v>1</v>
      </c>
      <c r="M139" s="2"/>
      <c r="N139" s="2"/>
      <c r="O139" s="2"/>
      <c r="P139" s="2"/>
      <c r="Q139" s="2"/>
      <c r="R139" s="2"/>
      <c r="S139" s="2"/>
    </row>
    <row r="140" spans="1:19" s="6" customFormat="1" ht="18.75">
      <c r="A140" s="71" t="s">
        <v>85</v>
      </c>
      <c r="B140" s="74" t="s">
        <v>86</v>
      </c>
      <c r="C140" s="74">
        <f>124000+966</f>
        <v>124966</v>
      </c>
      <c r="D140" s="74">
        <v>124000</v>
      </c>
      <c r="E140" s="74">
        <v>124000</v>
      </c>
      <c r="F140" s="74">
        <v>124000</v>
      </c>
      <c r="G140" s="17" t="s">
        <v>21</v>
      </c>
      <c r="H140" s="17" t="s">
        <v>21</v>
      </c>
      <c r="I140" s="17" t="s">
        <v>21</v>
      </c>
      <c r="J140" s="17" t="s">
        <v>21</v>
      </c>
      <c r="K140" s="79">
        <v>854</v>
      </c>
      <c r="L140" s="45">
        <v>1</v>
      </c>
      <c r="M140" s="2" t="s">
        <v>3</v>
      </c>
      <c r="N140" s="2"/>
      <c r="O140" s="2"/>
      <c r="P140" s="2"/>
      <c r="Q140" s="2"/>
      <c r="R140" s="2"/>
      <c r="S140" s="2"/>
    </row>
    <row r="141" spans="1:19" ht="18.75">
      <c r="A141" s="7"/>
      <c r="B141" s="8"/>
      <c r="C141" s="9"/>
      <c r="D141" s="9"/>
      <c r="E141" s="9"/>
      <c r="F141" s="9"/>
      <c r="G141" s="9"/>
      <c r="H141" s="9"/>
      <c r="I141" s="43"/>
      <c r="J141" s="43" t="s">
        <v>8</v>
      </c>
      <c r="K141" s="29"/>
      <c r="L141" s="29"/>
      <c r="M141" s="2"/>
      <c r="N141" s="2"/>
      <c r="O141" s="2"/>
      <c r="P141" s="2"/>
      <c r="Q141" s="2"/>
      <c r="R141" s="2"/>
      <c r="S141" s="2"/>
    </row>
    <row r="142" ht="18.75" hidden="1">
      <c r="D142" s="14"/>
    </row>
    <row r="143" spans="4:12" ht="18.75" hidden="1">
      <c r="D143" s="14"/>
      <c r="G143" s="20">
        <f>G12+G16+G21+G25+G29+G33+G38+G42+G46+G50+G54+G58+G64+M70+M71+G73+G77+M83+M84+G86+G90+G94+G98+G101+G108+G112+G116+G120+G124+G128+G132+G138</f>
        <v>4329211.89422</v>
      </c>
      <c r="H143" s="20">
        <f>H12+H16+H21+H25+H29+H33+H38+H42+H46+H50+H54+H58+H64+N70+N71+H73+H77+N83+N84+H86+H90+H94+H98+H101+H108+H112+H116+H120+H124+H128+H132+H138</f>
        <v>4346446.905259999</v>
      </c>
      <c r="I143" s="20">
        <f>I12+I16+I21+I25+I29+I33+I38+I42+I46+I50+I54+I58+I64+O70+O71+I73+I77+O83+O84+I86+I90+I94+I98+I101+I108+I112+I116+I120+I124+I128+I132+I138</f>
        <v>4432330.10671</v>
      </c>
      <c r="J143" s="20">
        <f>J12+J16+J21+J25+J29+J33+J38+J42+J46+J50+J54+J58+J64+P70+P71+J73+J77+P83+P84+J86+J90+J94+J98+J101+J108+J112+J116+J120+J124+J128+J132+J138</f>
        <v>4483629.4832</v>
      </c>
      <c r="K143" s="36"/>
      <c r="L143" s="36"/>
    </row>
    <row r="144" spans="4:12" ht="18.75" hidden="1">
      <c r="D144" s="14"/>
      <c r="G144" s="25">
        <f>G143-G138-M71</f>
        <v>4015053.7265600003</v>
      </c>
      <c r="H144" s="25">
        <f>H143-H138-N71</f>
        <v>4022853.9552599993</v>
      </c>
      <c r="I144" s="25">
        <f>I143-I138-O71</f>
        <v>4106417.48171</v>
      </c>
      <c r="J144" s="25">
        <f>J143-J138-P71</f>
        <v>4155361.9591999995</v>
      </c>
      <c r="K144" s="37"/>
      <c r="L144" s="37"/>
    </row>
    <row r="145" spans="4:10" ht="18.75" hidden="1">
      <c r="D145" s="14"/>
      <c r="G145" s="20">
        <f>3896105.22656+118948.5</f>
        <v>4015053.72656</v>
      </c>
      <c r="H145" s="14">
        <v>4022853.955260001</v>
      </c>
      <c r="I145" s="10">
        <v>4106417.4817100023</v>
      </c>
      <c r="J145" s="10">
        <v>4155361.9592000013</v>
      </c>
    </row>
    <row r="146" spans="4:12" ht="18.75" hidden="1">
      <c r="D146" s="14"/>
      <c r="G146" s="20">
        <f>G144-G145</f>
        <v>0</v>
      </c>
      <c r="H146" s="20">
        <f>H144-H145</f>
        <v>0</v>
      </c>
      <c r="I146" s="20">
        <f>I144-I145</f>
        <v>0</v>
      </c>
      <c r="J146" s="20">
        <f>J144-J145</f>
        <v>0</v>
      </c>
      <c r="K146" s="36"/>
      <c r="L146" s="36"/>
    </row>
    <row r="147" spans="4:7" ht="18.75" hidden="1">
      <c r="D147" s="14"/>
      <c r="G147" s="20"/>
    </row>
    <row r="148" ht="18.75" hidden="1">
      <c r="D148" s="14"/>
    </row>
    <row r="149" spans="4:10" ht="18.75" hidden="1">
      <c r="D149" s="14"/>
      <c r="F149" s="14">
        <v>854</v>
      </c>
      <c r="G149" s="20">
        <f>G138</f>
        <v>170453.86766</v>
      </c>
      <c r="H149" s="39">
        <f>H138</f>
        <v>174443.75</v>
      </c>
      <c r="I149" s="39">
        <f>I138</f>
        <v>176254.325</v>
      </c>
      <c r="J149" s="39">
        <f>J138</f>
        <v>178095.02399999998</v>
      </c>
    </row>
    <row r="150" spans="4:10" ht="18.75" hidden="1">
      <c r="D150" s="14"/>
      <c r="F150" s="13">
        <v>856</v>
      </c>
      <c r="G150" s="20">
        <f>M71</f>
        <v>143704.3</v>
      </c>
      <c r="H150" s="39">
        <f>N71</f>
        <v>149149.2</v>
      </c>
      <c r="I150" s="39">
        <f>O71</f>
        <v>149658.3</v>
      </c>
      <c r="J150" s="39">
        <f>P71</f>
        <v>150172.5</v>
      </c>
    </row>
    <row r="151" spans="4:10" ht="18.75" hidden="1">
      <c r="D151" s="14"/>
      <c r="F151" s="13">
        <v>875</v>
      </c>
      <c r="G151" s="20">
        <f>G12+G16+G21+G25+G29+G33+G38+G42+G46+G50+G54+G58+G64+M70+G73+G77+M83+M84+G86+G90+G94+G98+G101+G108+G112+G116+G120+G124+G128+G132</f>
        <v>4015053.72656</v>
      </c>
      <c r="H151" s="20">
        <f>H12+H16+H21+H25+H29+H33+H38+H42+H46+H50+H54+H58+H64+N70+H73+H77+N83+N84+H86+H90+H94+H98+H101+H108+H112+H116+H120+H124+H128+H132</f>
        <v>4022853.9552599993</v>
      </c>
      <c r="I151" s="20">
        <f>I12+I16+I21+I25+I29+I33+I38+I42+I46+I50+I54+I58+I64+O70+I73+I77+O83+O84+I86+I90+I94+I98+I101+I108+I112+I116+I120+I124+I128+I132</f>
        <v>4106417.481709999</v>
      </c>
      <c r="J151" s="20">
        <f>J12+J16+J21+J25+J29+J33+J38+J42+J46+J50+J54+J58+J64+P70+J73+J77+P83+P84+J86+J90+J94+J98+J101+J108+J112+J116+J120+J124+J128+J132</f>
        <v>4155361.9591999995</v>
      </c>
    </row>
    <row r="152" spans="4:10" ht="18.75" hidden="1">
      <c r="D152" s="14"/>
      <c r="F152" s="13" t="s">
        <v>10</v>
      </c>
      <c r="H152" s="10">
        <v>4022853.95526</v>
      </c>
      <c r="I152" s="10">
        <v>4106417.48171</v>
      </c>
      <c r="J152" s="10">
        <v>4155361.9592</v>
      </c>
    </row>
    <row r="153" spans="4:10" ht="18.75" hidden="1">
      <c r="D153" s="14"/>
      <c r="G153" s="39">
        <f>G152-G151</f>
        <v>-4015053.72656</v>
      </c>
      <c r="H153" s="39">
        <f>H152-H151</f>
        <v>0</v>
      </c>
      <c r="I153" s="39">
        <f>I152-I151</f>
        <v>0</v>
      </c>
      <c r="J153" s="39">
        <f>J152-J151</f>
        <v>0</v>
      </c>
    </row>
    <row r="154" ht="18.75" hidden="1">
      <c r="D154" s="14"/>
    </row>
    <row r="155" ht="18.75" hidden="1">
      <c r="D155" s="14"/>
    </row>
    <row r="156" spans="4:10" ht="18.75" hidden="1">
      <c r="D156" s="14"/>
      <c r="F156" s="38" t="s">
        <v>11</v>
      </c>
      <c r="G156" s="39">
        <f>G12+G16+G21+G25+G29+G33+G38+G42+G50+G54+G58+G46</f>
        <v>418243.62175999995</v>
      </c>
      <c r="H156" s="39">
        <f>H12+H16+H21+H25+H29+H33+H38+H42+H50+H54+H58+H46</f>
        <v>212003.57288000002</v>
      </c>
      <c r="I156" s="39">
        <f>I12+I16+I21+I25+I29+I33+I38+I42+I50+I54+I58+I46</f>
        <v>212195.76797</v>
      </c>
      <c r="J156" s="39">
        <f>J12+J16+J21+J25+J29+J33+J38+J42+J50+J54+J58+J46</f>
        <v>210116.15218</v>
      </c>
    </row>
    <row r="157" spans="4:10" ht="18.75" hidden="1">
      <c r="D157" s="14"/>
      <c r="F157" s="38" t="s">
        <v>12</v>
      </c>
      <c r="G157" s="39">
        <f>G64+M70+G73+G77+M83+M84+G86+G90+G94+G98+G101+M71</f>
        <v>2085885.4539200005</v>
      </c>
      <c r="H157" s="39">
        <f>H64+N70+H73+H77+N83+N84+H86+H90+H94+H98+H101+N71</f>
        <v>1933368.3922099995</v>
      </c>
      <c r="I157" s="39">
        <f>I64+O70+I73+I77+O83+O84+I86+I90+I94+I98+I101+O71</f>
        <v>1959964.9855199999</v>
      </c>
      <c r="J157" s="39">
        <f>J64+P70+J73+J77+P83+P84+J86+J90+J94+J98+J101+P71</f>
        <v>1987707.6238099998</v>
      </c>
    </row>
    <row r="158" spans="4:10" ht="18.75" hidden="1">
      <c r="D158" s="14"/>
      <c r="F158" s="38" t="s">
        <v>13</v>
      </c>
      <c r="G158" s="39">
        <f>G108+G112+G116+G120+G124+G128+G132</f>
        <v>1654628.9508800001</v>
      </c>
      <c r="H158" s="39">
        <f>H108+H112+H116+H120+H124+H128+H132</f>
        <v>2026631.1901700003</v>
      </c>
      <c r="I158" s="39">
        <f>I108+I112+I116+I120+I124+I128+I132</f>
        <v>2083915.0282199997</v>
      </c>
      <c r="J158" s="39">
        <f>J108+J112+J116+J120+J124+J128+J132</f>
        <v>2107710.68321</v>
      </c>
    </row>
    <row r="159" spans="4:10" ht="18.75" hidden="1">
      <c r="D159" s="14"/>
      <c r="F159" s="38" t="s">
        <v>14</v>
      </c>
      <c r="G159" s="39">
        <f>G138</f>
        <v>170453.86766</v>
      </c>
      <c r="H159" s="39">
        <f>H138</f>
        <v>174443.75</v>
      </c>
      <c r="I159" s="39">
        <f>I138</f>
        <v>176254.325</v>
      </c>
      <c r="J159" s="39">
        <f>J138</f>
        <v>178095.02399999998</v>
      </c>
    </row>
    <row r="160" spans="4:10" ht="18.75" hidden="1">
      <c r="D160" s="14"/>
      <c r="G160" s="10">
        <f>SUBTOTAL(9,G156:G159)</f>
        <v>4329211.89422</v>
      </c>
      <c r="H160" s="10">
        <f>SUBTOTAL(9,H156:H159)</f>
        <v>4346446.90526</v>
      </c>
      <c r="I160" s="10">
        <f>SUBTOTAL(9,I156:I159)</f>
        <v>4432330.10671</v>
      </c>
      <c r="J160" s="10">
        <f>SUBTOTAL(9,J156:J159)</f>
        <v>4483629.483200001</v>
      </c>
    </row>
    <row r="161" ht="18.75" hidden="1">
      <c r="D161" s="14"/>
    </row>
    <row r="162" ht="18.75" hidden="1">
      <c r="D162" s="14"/>
    </row>
    <row r="163" spans="4:7" ht="18.75" hidden="1">
      <c r="D163" s="14"/>
      <c r="F163" s="13" t="s">
        <v>15</v>
      </c>
      <c r="G163" s="14">
        <f>SUM(G164:G167)</f>
        <v>4327765.2882199995</v>
      </c>
    </row>
    <row r="164" spans="4:10" ht="18.75" hidden="1">
      <c r="D164" s="14"/>
      <c r="F164" s="38" t="s">
        <v>11</v>
      </c>
      <c r="G164" s="10">
        <f>397776.03204+20467.58972</f>
        <v>418243.62176</v>
      </c>
      <c r="H164" s="10">
        <v>212003.57288</v>
      </c>
      <c r="I164" s="10">
        <v>212195.76797000002</v>
      </c>
      <c r="J164" s="10">
        <v>210116.15217999998</v>
      </c>
    </row>
    <row r="165" spans="6:10" ht="18.75" hidden="1">
      <c r="F165" s="38" t="s">
        <v>12</v>
      </c>
      <c r="G165" s="10">
        <f>1918740.44924+142012+1692.3+23440.70468</f>
        <v>2085885.45392</v>
      </c>
      <c r="H165" s="10">
        <v>1933368.39221</v>
      </c>
      <c r="I165" s="10">
        <v>1959964.98552</v>
      </c>
      <c r="J165" s="10">
        <v>1987707.62381</v>
      </c>
    </row>
    <row r="166" spans="6:10" ht="18.75" hidden="1">
      <c r="F166" s="38" t="s">
        <v>13</v>
      </c>
      <c r="G166" s="39">
        <f>1579588.74528+75040.2056</f>
        <v>1654628.95088</v>
      </c>
      <c r="H166" s="10">
        <v>2026631.19017</v>
      </c>
      <c r="I166" s="10">
        <v>2083915.0282200002</v>
      </c>
      <c r="J166" s="10">
        <v>2107710.68321</v>
      </c>
    </row>
    <row r="167" spans="6:10" ht="18.75" hidden="1">
      <c r="F167" s="38" t="s">
        <v>14</v>
      </c>
      <c r="G167" s="39">
        <v>169007.26166</v>
      </c>
      <c r="H167" s="39">
        <v>174443.75</v>
      </c>
      <c r="I167" s="39">
        <v>176254.325</v>
      </c>
      <c r="J167" s="39">
        <v>178095.02399999998</v>
      </c>
    </row>
    <row r="168" ht="18.75" hidden="1"/>
    <row r="169" spans="6:10" ht="18.75" hidden="1">
      <c r="F169" s="13" t="s">
        <v>10</v>
      </c>
      <c r="G169" s="10">
        <f>SUBTOTAL(9,G170:G173)</f>
        <v>-1446.6059999999998</v>
      </c>
      <c r="H169" s="10">
        <f>SUBTOTAL(9,H170:H173)</f>
        <v>0</v>
      </c>
      <c r="I169" s="10">
        <f>SUBTOTAL(9,I170:I173)</f>
        <v>0</v>
      </c>
      <c r="J169" s="10">
        <f>SUBTOTAL(9,J170:J173)</f>
        <v>0</v>
      </c>
    </row>
    <row r="170" spans="6:10" ht="18.75" hidden="1">
      <c r="F170" s="38" t="s">
        <v>11</v>
      </c>
      <c r="G170" s="42">
        <f aca="true" t="shared" si="0" ref="G170:J173">G164-G156</f>
        <v>0</v>
      </c>
      <c r="H170" s="39">
        <f t="shared" si="0"/>
        <v>0</v>
      </c>
      <c r="I170" s="39">
        <f t="shared" si="0"/>
        <v>0</v>
      </c>
      <c r="J170" s="39">
        <f t="shared" si="0"/>
        <v>0</v>
      </c>
    </row>
    <row r="171" spans="6:10" ht="18.75" hidden="1">
      <c r="F171" s="38" t="s">
        <v>12</v>
      </c>
      <c r="G171" s="42">
        <f>G165-G157</f>
        <v>0</v>
      </c>
      <c r="H171" s="39">
        <f t="shared" si="0"/>
        <v>0</v>
      </c>
      <c r="I171" s="39">
        <f t="shared" si="0"/>
        <v>0</v>
      </c>
      <c r="J171" s="39">
        <f t="shared" si="0"/>
        <v>0</v>
      </c>
    </row>
    <row r="172" spans="6:10" ht="18.75" hidden="1">
      <c r="F172" s="38" t="s">
        <v>13</v>
      </c>
      <c r="G172" s="39">
        <f t="shared" si="0"/>
        <v>0</v>
      </c>
      <c r="H172" s="39">
        <f t="shared" si="0"/>
        <v>0</v>
      </c>
      <c r="I172" s="39">
        <f t="shared" si="0"/>
        <v>0</v>
      </c>
      <c r="J172" s="39">
        <f t="shared" si="0"/>
        <v>0</v>
      </c>
    </row>
    <row r="173" spans="6:10" ht="18.75" hidden="1">
      <c r="F173" s="38" t="s">
        <v>14</v>
      </c>
      <c r="G173" s="39">
        <f t="shared" si="0"/>
        <v>-1446.6059999999998</v>
      </c>
      <c r="H173" s="39">
        <f t="shared" si="0"/>
        <v>0</v>
      </c>
      <c r="I173" s="39">
        <f t="shared" si="0"/>
        <v>0</v>
      </c>
      <c r="J173" s="39">
        <f t="shared" si="0"/>
        <v>0</v>
      </c>
    </row>
    <row r="174" ht="18.75" hidden="1">
      <c r="G174" s="14">
        <f>G163-G160</f>
        <v>-1446.606000000611</v>
      </c>
    </row>
  </sheetData>
  <sheetProtection/>
  <autoFilter ref="A9:S141"/>
  <mergeCells count="19">
    <mergeCell ref="A137:J137"/>
    <mergeCell ref="A11:J11"/>
    <mergeCell ref="A20:J20"/>
    <mergeCell ref="A37:J37"/>
    <mergeCell ref="A63:J63"/>
    <mergeCell ref="G1:J1"/>
    <mergeCell ref="G2:J2"/>
    <mergeCell ref="G3:J3"/>
    <mergeCell ref="A5:J5"/>
    <mergeCell ref="A10:J10"/>
    <mergeCell ref="B7:B8"/>
    <mergeCell ref="A7:A8"/>
    <mergeCell ref="G7:J7"/>
    <mergeCell ref="C7:F7"/>
    <mergeCell ref="A136:J136"/>
    <mergeCell ref="B89:I89"/>
    <mergeCell ref="A62:J62"/>
    <mergeCell ref="A105:J105"/>
    <mergeCell ref="A106:J10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headerFooter alignWithMargins="0">
    <oddHeader>&amp;R&amp;P</oddHeader>
  </headerFooter>
  <rowBreaks count="2" manualBreakCount="2">
    <brk id="61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lena</cp:lastModifiedBy>
  <cp:lastPrinted>2013-12-24T07:22:56Z</cp:lastPrinted>
  <dcterms:created xsi:type="dcterms:W3CDTF">2011-03-10T11:02:41Z</dcterms:created>
  <dcterms:modified xsi:type="dcterms:W3CDTF">2014-06-18T03:22:00Z</dcterms:modified>
  <cp:category/>
  <cp:version/>
  <cp:contentType/>
  <cp:contentStatus/>
</cp:coreProperties>
</file>