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45" windowWidth="15480" windowHeight="4035" activeTab="0"/>
  </bookViews>
  <sheets>
    <sheet name="ВСЕ" sheetId="1" r:id="rId1"/>
  </sheets>
  <definedNames>
    <definedName name="_xlnm._FilterDatabase" localSheetId="0" hidden="1">'ВСЕ'!$A$8:$G$157</definedName>
    <definedName name="Z_1ECE2567_BEBD_4EBD_9FB6_6B1D2E7A75DC_.wvu.FilterData" localSheetId="0" hidden="1">'ВСЕ'!$B$8:$IJ$153</definedName>
    <definedName name="Z_2E770C71_1C38_4267_B843_0DF38A913E88_.wvu.Cols" localSheetId="0" hidden="1">'ВСЕ'!#REF!</definedName>
    <definedName name="Z_2E770C71_1C38_4267_B843_0DF38A913E88_.wvu.FilterData" localSheetId="0" hidden="1">'ВСЕ'!$B$8:$N$153</definedName>
    <definedName name="Z_2E770C71_1C38_4267_B843_0DF38A913E88_.wvu.PrintArea" localSheetId="0" hidden="1">'ВСЕ'!$B$2:$F$156</definedName>
    <definedName name="Z_2E770C71_1C38_4267_B843_0DF38A913E88_.wvu.PrintTitles" localSheetId="0" hidden="1">'ВСЕ'!$8:$8</definedName>
    <definedName name="Z_2E770C71_1C38_4267_B843_0DF38A913E88_.wvu.Rows" localSheetId="0" hidden="1">'ВСЕ'!#REF!,'ВСЕ'!$160:$167</definedName>
    <definedName name="Z_A5DDE05F_220B_4999_A1E7_F59C6EFE5C35_.wvu.Cols" localSheetId="0" hidden="1">'ВСЕ'!#REF!</definedName>
    <definedName name="Z_A5DDE05F_220B_4999_A1E7_F59C6EFE5C35_.wvu.FilterData" localSheetId="0" hidden="1">'ВСЕ'!$B$8:$N$153</definedName>
    <definedName name="Z_A5DDE05F_220B_4999_A1E7_F59C6EFE5C35_.wvu.PrintArea" localSheetId="0" hidden="1">'ВСЕ'!$A$2:$F$153</definedName>
    <definedName name="Z_A5DDE05F_220B_4999_A1E7_F59C6EFE5C35_.wvu.PrintTitles" localSheetId="0" hidden="1">'ВСЕ'!$8:$8</definedName>
    <definedName name="Z_A5DDE05F_220B_4999_A1E7_F59C6EFE5C35_.wvu.Rows" localSheetId="0" hidden="1">'ВСЕ'!#REF!,'ВСЕ'!$160:$167</definedName>
    <definedName name="Z_B4AEA658_8332_4CA6_879B_8DB8F5C56D88_.wvu.Cols" localSheetId="0" hidden="1">'ВСЕ'!#REF!</definedName>
    <definedName name="Z_B4AEA658_8332_4CA6_879B_8DB8F5C56D88_.wvu.FilterData" localSheetId="0" hidden="1">'ВСЕ'!$8:$153</definedName>
    <definedName name="Z_B4AEA658_8332_4CA6_879B_8DB8F5C56D88_.wvu.PrintArea" localSheetId="0" hidden="1">'ВСЕ'!$B$2:$F$156</definedName>
    <definedName name="Z_B4AEA658_8332_4CA6_879B_8DB8F5C56D88_.wvu.PrintTitles" localSheetId="0" hidden="1">'ВСЕ'!$6:$8</definedName>
    <definedName name="Z_B4AEA658_8332_4CA6_879B_8DB8F5C56D88_.wvu.Rows" localSheetId="0" hidden="1">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</definedName>
    <definedName name="Z_C1CCEDCD_F4AF_4C0D_913C_1EF93902D761_.wvu.Cols" localSheetId="0" hidden="1">'ВСЕ'!#REF!</definedName>
    <definedName name="Z_C1CCEDCD_F4AF_4C0D_913C_1EF93902D761_.wvu.FilterData" localSheetId="0" hidden="1">'ВСЕ'!$B$8:$N$153</definedName>
    <definedName name="Z_C1CCEDCD_F4AF_4C0D_913C_1EF93902D761_.wvu.PrintArea" localSheetId="0" hidden="1">'ВСЕ'!$A$2:$F$153</definedName>
    <definedName name="Z_C1CCEDCD_F4AF_4C0D_913C_1EF93902D761_.wvu.PrintTitles" localSheetId="0" hidden="1">'ВСЕ'!$6:$8</definedName>
    <definedName name="_xlnm.Print_Titles" localSheetId="0">'ВСЕ'!$8:$8</definedName>
    <definedName name="_xlnm.Print_Area" localSheetId="0">'ВСЕ'!$A$1:$G$157</definedName>
  </definedNames>
  <calcPr fullCalcOnLoad="1"/>
</workbook>
</file>

<file path=xl/sharedStrings.xml><?xml version="1.0" encoding="utf-8"?>
<sst xmlns="http://schemas.openxmlformats.org/spreadsheetml/2006/main" count="338" uniqueCount="195">
  <si>
    <t>".</t>
  </si>
  <si>
    <t>Статус</t>
  </si>
  <si>
    <t xml:space="preserve">Основное мероприятие </t>
  </si>
  <si>
    <t>местный бюджет</t>
  </si>
  <si>
    <t xml:space="preserve">Сӧвмӧдны школаӧдз велӧдӧм сетан сикасъяс да модельяс
</t>
  </si>
  <si>
    <t>Отсавны школаӧдз велӧдан организацияяс стрӧитӧмын да выльмӧдӧмын</t>
  </si>
  <si>
    <t xml:space="preserve">Пӧртны олӧмӧ Коми Республикаын велӧдан организацияясӧн школаӧдз велӧдан медшӧр уджтасъяс
</t>
  </si>
  <si>
    <t>Отсавны пыртны школаӧдз велӧдӧмлысь федеральнӧй канму велӧдан стандартъяс</t>
  </si>
  <si>
    <t>Сетны содтӧд велӧдан услугаяс, кутшӧмъясӧс сетӧны школаӧдз велӧдан организацияяс подув вылын бать-мамлӧн да челядьлӧн корӧмъяс серти</t>
  </si>
  <si>
    <t>Сӧвмӧдны школаӧдз велӧдан организацияясын этнокультурнӧй велӧдӧм</t>
  </si>
  <si>
    <t>Ёнмӧдны школаӧдз велӧдан организацияяслысь материально-техническӧй база</t>
  </si>
  <si>
    <t>Сӧвмӧдны школаӧдз велӧдан тэчаслысь кадръяс</t>
  </si>
  <si>
    <t>Сӧвмӧдны школаӧдз велӧдан педагогическӧй уджалысьяслысь да школаӧдз велӧдан организацияяслысь инновационнӧй вынйӧр</t>
  </si>
  <si>
    <t>Могмӧдны Коми Республикаын школаӧдз велӧдан организацияяслӧн педагогическӧй уджалысьяслысь удждон содтӧмӧн</t>
  </si>
  <si>
    <t>Коми Республикаын подув велöдöм сöвмöдöм</t>
  </si>
  <si>
    <t>Збыльмӧдны Коми Республикаын общеобразовательнӧй организацияясӧн медшӧр общеобразовательнӧй уджтасъяс</t>
  </si>
  <si>
    <t>Сетны общеобразовательнӧй организацияясӧн канму услугаяс (вӧчны уджъяс)</t>
  </si>
  <si>
    <t>Отсавны подув велӧдан организацияяс стрӧитӧмын да выльмӧдӧмын</t>
  </si>
  <si>
    <t>Ёнмӧдны Коми Республикаын общеобразовательнӧй организацияяслысь материально-техническӧй база</t>
  </si>
  <si>
    <t>Юӧрӧн да методикаӧн отсавны пыртны федеральнӧй канму велӧдан стандартъяс</t>
  </si>
  <si>
    <t xml:space="preserve"> Сӧвмӧдны подув велӧдӧмлысь качество донъялан тэчас</t>
  </si>
  <si>
    <t>Збыльмӧдны общеобразовательнӧй организацияясын быдтасъясӧс да велӧдчысьясӧс вердӧмын канму стандарт пыртӧм кузя мероприятиеяслысь план</t>
  </si>
  <si>
    <t>Ёнмӧдны Коми Республикаын канму (муниципальнӧй) общеобразовательнӧй организацияяслысь материально-техническӧй база, кутшӧмъяс сӧвмӧдӧны этнокультурнӧй велӧдӧм</t>
  </si>
  <si>
    <t>Сӧвмӧдны общеобразовательнӧй организацияясын этнокультурнӧй велӧдӧм</t>
  </si>
  <si>
    <t>Сӧвмӧдны Коми Республикаын канму (муниципальнӧй) общеобразовательнӧй организацияяслӧн уджлысь инновационнӧй опыт</t>
  </si>
  <si>
    <t>Сӧвмӧдны подув велӧдан тэчаслысь кадръясӧс</t>
  </si>
  <si>
    <t>Збыльмӧдны «Коми Республикаса Веськӧдлан котырлӧн премияяс йылысь» Коми Республикаса Веськӧдлан котырлысь 2007 во вӧльгым тӧлысь 26 лунся 277 №-а шуӧм</t>
  </si>
  <si>
    <t>Могмӧдны Коми Республикаын общеобразовательнӧй организацияяслӧн педагогическӧй уджалысьяслысь удждон содтӧмӧн</t>
  </si>
  <si>
    <t>Коми Республикаын уджсикасö велöдöм сöвмöдöм</t>
  </si>
  <si>
    <t>Сетны уджсикасӧ велӧдан организацияясӧн канму услугаяс (вӧчны уджъяс)</t>
  </si>
  <si>
    <t>Ёнмӧдны Коми Республикаса уджсикасӧ велӧдан организацияяслысь материально-техническӧй база</t>
  </si>
  <si>
    <t>Збыльмӧдны "Вылыс тшупӧда организацияясын, уджсикасӧ велӧдан организацияясын, общеобразовательнӧй организацияясын, содтӧд тӧдӧмлун сетан организацияясын велӧдчысьяслы торъя стипендияяяс йылысь" Коми Республикаса Веськӧдлан котырлысь 2007 во йирым тӧлысь 24 лунся 248 №-а шуӧм</t>
  </si>
  <si>
    <t>Лӧсьӧдны уджсикасӧ велӧдан организацияясса абитуриентъяслы, студентъяслы, помалысьяслы юӧръяслысь восьса (публичнӧй) электроннӧй базаяс</t>
  </si>
  <si>
    <t>Лӧсьӧдны уджсикасӧ велӧдан организацияясын прӧст кад коллялӧм</t>
  </si>
  <si>
    <t>Бурмӧдны помалысьясӧс дасьтан да уджӧн могмӧдан тэчас</t>
  </si>
  <si>
    <t>Сӧвмӧдны уджсикасӧ велӧдан тэчаслысь кадръясӧс</t>
  </si>
  <si>
    <t>Пыртны удж рынокын колана уджсикасӧ велӧдан медшӧр уджтасъяс</t>
  </si>
  <si>
    <t>Лӧсьӧдны отрасль принцип серти уджсикасӧ велӧдан организацияяслысь ресурснӧй шӧринъяс</t>
  </si>
  <si>
    <t>Сӧвмӧдны Коми Республикаын уджсикасӧ велӧдан тэчаслысь инновационнӧй вынйӧр</t>
  </si>
  <si>
    <t>Лӧсьӧдны йӧзлы мынтысян услугаяс сетӧм да колана прӧдукция лэдзӧм кузя велӧдан да производственнӧй тэчасъяс</t>
  </si>
  <si>
    <t>Сӧвмӧдны уджсикасӧ туйдӧм</t>
  </si>
  <si>
    <t>Сӧвмӧдны уджсикасӧ велӧдан организацияясын наукаса школаяс, кыскыны да ышӧдны том йӧзӧс наука туялан уджӧ</t>
  </si>
  <si>
    <t>Котыртны уджсикасӧ велӧдан организацияяс помалысьясӧс удж сетӧм да уджӧн могмӧдӧм кузя удж</t>
  </si>
  <si>
    <t>Лӧсьӧдны уджсикасӧ велӧдан организацияяс серти предприятиеясӧн, организацияясӧн "кураторство" институт</t>
  </si>
  <si>
    <t>Могмӧдны Коми Республикаса уджсикасӧ велӧдан канму организацияслӧн велӧдысьяслысь да производствоӧ велӧдан мастеръяслысь да Коми Республикаса вылыс тшупӧда велӧдан канму  организацияяслӧн велӧдысьяслысь уджон содтӧмӧн</t>
  </si>
  <si>
    <t>Коми Республикаса челядь да том йöз</t>
  </si>
  <si>
    <t>Сетны интернат сяма велӧдан организацияясӧн, торъя (коррекционнӧй) велӧдан школаясӧн, челядьлы содтӧд тӧдӧмлун сетан учреждениеясӧн канму услугаяс (вӧчны уджъяс)</t>
  </si>
  <si>
    <t>Отсавны Войвыв вужвойтыр да этша лыда войтыр аскотыръяслӧн челядьлы</t>
  </si>
  <si>
    <t>Велӧдны да видзны челядьӧс Коми Республика сайын торъя велӧдан-туйдан  да велӧдан организацияясын</t>
  </si>
  <si>
    <t>Кыскыны тыр арлыдтӧмъясӧс, сы лыдын омӧль оласногаӧс, общеобразовательнӧй организацияясын да содтӧд тӧдӧмлун сетан организацияясын внеурочнӧй уджӧ</t>
  </si>
  <si>
    <t>Ёнмӧдны Коми Республикаса велӧдан организацияяслысь материально-техническӧй база да лӧсьӧдны безопаснӧй условиеяс</t>
  </si>
  <si>
    <t>Отсавны бура социализируйтны велӧдчысьясӧс, быдтасъясӧс</t>
  </si>
  <si>
    <t>Сӧвмӧдны велӧдчысьясӧс, быдтасъясӧс социализируйтӧмын водзын мунысь педагогическӧй опыт</t>
  </si>
  <si>
    <t>Паськӧдны том йӧз пӧвстын дзоньвидза оланног</t>
  </si>
  <si>
    <t>Ышӧдны том йӧзӧс зіля пырӧдчыны ӧтйӧза олӧмӧ да ӧлӧдны том йӧз юкӧнын омӧльӧ сетчӧмысь, кыскыны том йӧзӧс ас вылӧ уджалӧмӧ</t>
  </si>
  <si>
    <t>Сӧвмӧдны социализируйтан организацияяслысь кадръясӧс</t>
  </si>
  <si>
    <t>Збыльмӧдны "Енбиа да тӧлка бать-мамтӧм челядьлы да бать-мам дӧзьӧртӧг кольӧм челядьлы да бать-мам дӧзьӧртӧг кольӧм челядь лыдысь йӧзлы  мынтӧмъяс йылысь" Коми Республикаса Веськӧдлан котырлысь 2003 во моз тӧлысь 15 лунся 179 №-а шуӧм</t>
  </si>
  <si>
    <t>Юӧрӧн да методикаӧн отсавны пыртны внеурочнӧй уджлысь федеральнӧй велӧдан канму стандартъяс</t>
  </si>
  <si>
    <t>Могмӧдны Коми Республикаын содтӧд тӧдӧмлун сетан организацияяслӧн педагогическӧй уджалысьяслысь уджон содтӧмӧн</t>
  </si>
  <si>
    <t>Коми Республикаын олысь челядьлысь дзоньвидзалун бурмöдöм да шойччöм котыртöм</t>
  </si>
  <si>
    <t>Могмӧдны Коми Республикаса челядьлысь дзоньвидзалун бурмӧдӧм да шойччӧм</t>
  </si>
  <si>
    <t>Канмусянь отсавны челядьлысь дзоньвидзалун бурмӧдан кампания нуӧдан мероприятиеяс олӧмӧ пӧртӧмлы</t>
  </si>
  <si>
    <t>Ёнмӧдны республиканскӧй челядьӧс бурдӧдан учреждениеяслысь материально-техническӧй база</t>
  </si>
  <si>
    <t>Коми Республикаын Россия Федерацияса гражданаöс военнöй служба кежлö призывводзвывса дасьтöм</t>
  </si>
  <si>
    <t>Юӧрӧн могмӧдны призывӧдзса дасьтӧм кузя специалистъясӧс да том йӧзӧс</t>
  </si>
  <si>
    <t>Военнӧя да айму радейтӧмӧн быдтыны-сӧвмӧдны том йӧзӧс</t>
  </si>
  <si>
    <t>Сӧвмӧдны кадръясӧс, кодъяс дасьтӧны гражданаӧс велӧдан организацияясын военнӧй служба кежлӧ</t>
  </si>
  <si>
    <t>Котыртны велӧдан организацияясын оборона да военноӧй службаса подувъяс юкӧнын гражданаӧс начальнӧй тӧдӧмлунъясӧ велӧдӧм, велӧдан да полевӧй сборъяс</t>
  </si>
  <si>
    <t>Ёнмӧдны Коми Республикаын велӧдан организацияяслысь, кодъяс призывӧдз дасьтӧны том йӧзӧс, материально-техническӧй база</t>
  </si>
  <si>
    <t>Нуӧдны призывӧдзса том йӧзлы спортса уна йӧза мероприятиеяс</t>
  </si>
  <si>
    <t>Медицинскӧя дасьтыны Коми Республикаса гражднаӧс военнӧй служба кежлӧ</t>
  </si>
  <si>
    <t xml:space="preserve"> Канму уджтас олӧмӧ пӧртӧм могмӧдӧм</t>
  </si>
  <si>
    <t>Урчитӧм могъяс серти Коми Республикаса канму власьт органъясӧн, Коми Республикаса Юралысьӧн либӧ Коми Республикаса Веськӧдлан котырӧн (шӧр аппаратӧн) котыртӧм Коми Республикаса канму органъясӧн юрнуӧдӧм да веськӧдлӧм</t>
  </si>
  <si>
    <t>Ведомствоувса учреждениеяслысь удж могмӧдӧм</t>
  </si>
  <si>
    <t>«Йöзöс велöдöм сöвмöдöм» Коми Республикаса канму уджтас вынсьöдöм йылысь» Коми Республикаса Веськöдлан котырлöн 2012 во кöч тöлысь 28 лунся 411 №-а шуöмö пыртöм вежсьӧмъяс дорӧ, кутшӧмъяс вынсялӧны 2014 вося тӧвшӧр тӧлысь 1 лунсянь, 3 содтӧд"</t>
  </si>
  <si>
    <t xml:space="preserve">«Йöзöс велöдöм сöвмöдöм» </t>
  </si>
  <si>
    <t xml:space="preserve">Коми Республикаса канму уджтас дорӧ 6 содтӧд </t>
  </si>
  <si>
    <t>Коми Республикаса архитектура, стрӧитчӧм да коммунальнӧй овмӧс министерство</t>
  </si>
  <si>
    <t>Коми Республикаса национальнӧй политика министерство</t>
  </si>
  <si>
    <t>Коми Республикаса йӧзлысь дзоньвидзалун видзан министерство</t>
  </si>
  <si>
    <t xml:space="preserve">Коми Республикаса йӧзлысь дзоньвидзалун видзан министерство </t>
  </si>
  <si>
    <t>Коми Республикаса печать да юӧр сетан агентство</t>
  </si>
  <si>
    <t>Коми Республикаса культура министерство</t>
  </si>
  <si>
    <t xml:space="preserve">Коми Республикаса культура министерство </t>
  </si>
  <si>
    <t>Коми Республикаса юӧр да связь комитет</t>
  </si>
  <si>
    <t>Коми Республикаса экономика сӧвмӧдан министерство</t>
  </si>
  <si>
    <t>Коми Республикаса йӧзӧс уджӧн могмӧдӧмӧн веськӧдланін</t>
  </si>
  <si>
    <t>Коми Республикаса культура министерство,
Коми Республикаса йӧзӧс уджӧн могмӧдӧмӧн веськӧдланін</t>
  </si>
  <si>
    <t>Коми Республикаса йӧзӧс велӧдан министерство</t>
  </si>
  <si>
    <t>Коми Республикаса экономика сӧвмӧдан министерство,
Коми Республикаса йӧзӧс велӧдан министерство</t>
  </si>
  <si>
    <t>Коми Республикаса экономика сӧвмӧдан министерство,
Коми Республикаса йӧзӧс велӧдан министерство,
Коми Республикаса культура министерство</t>
  </si>
  <si>
    <t xml:space="preserve">Коми Республикаса йӧзӧс велӧдан министерство </t>
  </si>
  <si>
    <t>ставыс</t>
  </si>
  <si>
    <t>3 уджтасувса кывкутӧмӧн збыльмӧдысь Коми Республикаса йӧзӧс велӧдан министерство</t>
  </si>
  <si>
    <t>канму уджтас кывкутӧмӧн збыльмӧдысь                   Коми Республикаса йӧзӧс велӧдан министерство</t>
  </si>
  <si>
    <t>Коми Республикаса йӧзлы отсӧг сетан агентство</t>
  </si>
  <si>
    <t>Коми Республикаса йӧзлы отсӧг сетан агентство, Коми Республикаса йӧзӧс велӧдан министерство</t>
  </si>
  <si>
    <t>1 уджтасувса кывкутӧмӧн збыльмӧдысь                   Коми Республикаса йӧзӧс велӧдан министерство</t>
  </si>
  <si>
    <t>2 уджтасувса кывкутӧмӧн збыльмӧдысь Коми Республикаса йӧзӧс велӧдан министерство</t>
  </si>
  <si>
    <t>4 уджтасувса кывкутӧмӧн збыльмӧдысь                    Коми Республикаса йӧзӧс велӧдан министерство</t>
  </si>
  <si>
    <t>Коми Республикаса спорт да мортӧс ёнмӧдан агентство</t>
  </si>
  <si>
    <t>Коми Республикаса экономика сӧвмӧдан министерство,
Коми Республикаса йӧзӧс велӧдан министерство,
Коми Республикаса культура министерство,
Коми Республикаса спорт да мортӧс ёнмӧдан агентство</t>
  </si>
  <si>
    <t xml:space="preserve">Коми Республикаса спорт да мортӧс ёнмӧдан агентство </t>
  </si>
  <si>
    <t>5 уджтасувса кывкутӧмӧн збыльмӧдысь                   Коми Республикаса йӧзӧс велӧдан министерство</t>
  </si>
  <si>
    <t>6 уджтасувса кывкутӧмӧн збыльмӧдысь                   Коми Республикаса йӧзӧс велӧдан министерство</t>
  </si>
  <si>
    <t>7 уджтасувса кывкутӧмӧн збыльмӧдысь                   Коми Республикаса йӧзӧс велӧдан министерство</t>
  </si>
  <si>
    <t>7.1.3 медшӧр мероприятие</t>
  </si>
  <si>
    <t xml:space="preserve">7.1.2 медшӧр мероприятие </t>
  </si>
  <si>
    <t xml:space="preserve"> 7.1.1 медшӧр мероприятие</t>
  </si>
  <si>
    <t>7 уджтасув</t>
  </si>
  <si>
    <t xml:space="preserve"> 6.3.7 медшӧр мероприятие</t>
  </si>
  <si>
    <t xml:space="preserve">6.3.6 медшӧр мероприятие </t>
  </si>
  <si>
    <t xml:space="preserve">6.2.5 медшӧр мероприятие </t>
  </si>
  <si>
    <t xml:space="preserve"> 6.2.4 медшӧр мероприятие</t>
  </si>
  <si>
    <t xml:space="preserve">6.2.3 медшӧр мероприятие </t>
  </si>
  <si>
    <t xml:space="preserve">6.1.2 медшӧр мероприятие </t>
  </si>
  <si>
    <t xml:space="preserve">6.1.1 медшӧр мероприятие </t>
  </si>
  <si>
    <t>6 уджтасув</t>
  </si>
  <si>
    <t xml:space="preserve"> 5.2.3 медшӧр мероприятие</t>
  </si>
  <si>
    <t xml:space="preserve">5.1.2 медшӧр мероприятие </t>
  </si>
  <si>
    <t xml:space="preserve"> 5.1.1 медшӧр мероприятие</t>
  </si>
  <si>
    <t>5 уджтасув</t>
  </si>
  <si>
    <t xml:space="preserve">4.3.17 медшӧр мероприятие </t>
  </si>
  <si>
    <t xml:space="preserve">4.3.16 медшӧр мероприятие </t>
  </si>
  <si>
    <t xml:space="preserve"> 4.3.15 медшӧр мероприятие</t>
  </si>
  <si>
    <t xml:space="preserve">4.3.14 медшӧр мероприятие </t>
  </si>
  <si>
    <t xml:space="preserve"> 4.3.13 медшӧр мероприятие</t>
  </si>
  <si>
    <t xml:space="preserve">4.2.12 медшӧр мероприятие </t>
  </si>
  <si>
    <t xml:space="preserve"> 4.2.11 медшӧр мероприятие</t>
  </si>
  <si>
    <t xml:space="preserve"> 4.2.10 медшӧр мероприятие</t>
  </si>
  <si>
    <t xml:space="preserve">4.2.9 медшӧр мероприятие </t>
  </si>
  <si>
    <t xml:space="preserve">4.2.8 медшӧр мероприятие </t>
  </si>
  <si>
    <t xml:space="preserve"> 4.2.7 медшӧр мероприятие</t>
  </si>
  <si>
    <t xml:space="preserve">4.1.6 медшӧр мероприятие </t>
  </si>
  <si>
    <t xml:space="preserve">4.1.5 медшӧр мероприятие </t>
  </si>
  <si>
    <t xml:space="preserve">4.1.4 медшӧр мероприятие </t>
  </si>
  <si>
    <t xml:space="preserve">4.1.3 медшӧр мероприятие </t>
  </si>
  <si>
    <t xml:space="preserve">4.1.2 медшӧр мероприятие </t>
  </si>
  <si>
    <t xml:space="preserve">4.1.1 медшӧр мероприятие </t>
  </si>
  <si>
    <t>4 уджтасув</t>
  </si>
  <si>
    <t xml:space="preserve">3.3.17 медшӧр мероприятие </t>
  </si>
  <si>
    <t xml:space="preserve">3.3.16 медшӧр мероприятие </t>
  </si>
  <si>
    <t xml:space="preserve">3.3.15 медшӧр мероприятие </t>
  </si>
  <si>
    <t xml:space="preserve">3.3.14 медшӧр мероприятие </t>
  </si>
  <si>
    <t xml:space="preserve">3.3.13 медшӧр мероприятие </t>
  </si>
  <si>
    <t xml:space="preserve">3.3.12 медшӧр мероприятие </t>
  </si>
  <si>
    <t xml:space="preserve">3.3.11 медшӧр мероприятие </t>
  </si>
  <si>
    <t xml:space="preserve">3.3.10 медшӧр мероприятие </t>
  </si>
  <si>
    <t xml:space="preserve">3.3.9 медшӧр мероприятие </t>
  </si>
  <si>
    <t xml:space="preserve">3.2.8 медшӧр мероприятие </t>
  </si>
  <si>
    <t xml:space="preserve">3.2.7 медшӧр мероприятие </t>
  </si>
  <si>
    <t xml:space="preserve">3.1.6 медшӧр мероприятие </t>
  </si>
  <si>
    <t xml:space="preserve"> 3.1.5 медшӧр мероприятие</t>
  </si>
  <si>
    <t xml:space="preserve">3.1.4 медшӧр мероприятие </t>
  </si>
  <si>
    <t xml:space="preserve">3.1.3 медшӧр мероприятие </t>
  </si>
  <si>
    <t xml:space="preserve">3.1.2 медшӧр мероприятие </t>
  </si>
  <si>
    <t xml:space="preserve">3.1.1 медшӧр мероприятие </t>
  </si>
  <si>
    <t xml:space="preserve">3 уджтасув </t>
  </si>
  <si>
    <t xml:space="preserve">2.4.14 медшӧр мероприятие </t>
  </si>
  <si>
    <t xml:space="preserve">2.4.13 медшӧр мероприятие </t>
  </si>
  <si>
    <t xml:space="preserve">2.4.12 медшӧр мероприятие </t>
  </si>
  <si>
    <t xml:space="preserve">2.4.11 медшӧр мероприятие </t>
  </si>
  <si>
    <t xml:space="preserve">2.3.10 медшӧр мероприятие </t>
  </si>
  <si>
    <t xml:space="preserve">2.3.9 медшӧр мероприятие </t>
  </si>
  <si>
    <t xml:space="preserve">2.2.8 медшӧр мероприятие </t>
  </si>
  <si>
    <t xml:space="preserve">2.2.7 медшӧр мероприятие </t>
  </si>
  <si>
    <t xml:space="preserve">2.2.6 медшӧр мероприятие </t>
  </si>
  <si>
    <t xml:space="preserve">2.2.5 медшӧр мероприятие </t>
  </si>
  <si>
    <t xml:space="preserve">2.2.4 медшӧр мероприятие </t>
  </si>
  <si>
    <t xml:space="preserve">2.2.3 медшӧр мероприятие </t>
  </si>
  <si>
    <t xml:space="preserve"> 2.2.2 медшӧр мероприятие</t>
  </si>
  <si>
    <t xml:space="preserve">2.1.1 медшӧр мероприятие </t>
  </si>
  <si>
    <t xml:space="preserve">2 уджтасув </t>
  </si>
  <si>
    <t xml:space="preserve"> 1.3.10 медшӧр мероприятие</t>
  </si>
  <si>
    <t xml:space="preserve">1.3.9 медшӧр мероприятие </t>
  </si>
  <si>
    <t xml:space="preserve">1.3.8 медшӧр мероприятие </t>
  </si>
  <si>
    <t xml:space="preserve">1.2.7 медшӧр мероприятие </t>
  </si>
  <si>
    <t xml:space="preserve">1.2.6 медшӧр мероприятие </t>
  </si>
  <si>
    <t xml:space="preserve">1.2.5 медшӧр мероприятие </t>
  </si>
  <si>
    <t xml:space="preserve"> 1.2.4 медшӧр мероприятие</t>
  </si>
  <si>
    <t xml:space="preserve">1.1.3 медшӧр мероприятие </t>
  </si>
  <si>
    <t xml:space="preserve">1.1.2 медшӧр мероприятие </t>
  </si>
  <si>
    <t xml:space="preserve">1.1.1 медшӧр мероприятие </t>
  </si>
  <si>
    <t>1 уджтасув</t>
  </si>
  <si>
    <t>Коми Республикаын школаӧдз велӧдӧм сӧвмӧдӧм</t>
  </si>
  <si>
    <t>Канму уджтас</t>
  </si>
  <si>
    <t xml:space="preserve">Йӧзӧс велӧдӧм сӧвмӧдӧм
</t>
  </si>
  <si>
    <t>Канму уджтаслӧн, канму уджтасса уджтасувлӧн, медшӧр  мероприятиеялӧн ним</t>
  </si>
  <si>
    <t>Кыкутӧмӧн збыльмӧдысь,
ӧтув збыльмӧдысь</t>
  </si>
  <si>
    <t>Рӧскод (сюрс шайт), вояс</t>
  </si>
  <si>
    <t>Коми Республикаса республиканскӧй сьӧмкуд тшӧт весьтӧ канму уджтас збыльмӧдӧм сьӧмӧн могмӧдӧм (федеральнӧй сьӧмкудса сьӧм тӧд вылӧ босьтӧмӧн)</t>
  </si>
  <si>
    <t>Социальнӧя адаптируйтны да дасьтыны бать-мамтӧм челядьлы да бать-мам дӧзьӧртӧг кольӧм челядьлы  канму велӧдан организацияясса быдтасъясӧс асшӧр олӧм кежлӧ</t>
  </si>
  <si>
    <t>Интернат бӧрын отсавны да инавны бать-мамтӧм челядь да бать-мам дӧзьӧртӧг кольӧм челядь пиысь канму велӧдан организацияясӧс помалысьясӧс</t>
  </si>
  <si>
    <t>Велӧдӧмлысь качество бӧрся федеральнӧй канму контроль кузя да йӧзӧс велӧдӧмын федеральнӧй канму дӧзьӧр, велӧдан организацияясӧс лицензируйтан да канму аккредитация кузя Россия Федерацияса уджмогъяс збыльмӧдӧм</t>
  </si>
  <si>
    <t>Котыртны Коми Республикаын муниципальнӧй велӧдан организацияясын, кутшӧмъяс збыльмӧдӧны улыс тшупӧда ӧтув велӧдан уджтас, 1-4 класса велӧдчысьясӧс вердӧм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</si>
</sst>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  <numFmt numFmtId="170" formatCode="#,##0_ ;[Red]\-#,##0\ "/>
    <numFmt numFmtId="171" formatCode="0_ ;[Red]\-0\ "/>
    <numFmt numFmtId="172" formatCode="#,##0.000"/>
    <numFmt numFmtId="173" formatCode="#,##0.00_ ;\-#,##0.00\ "/>
    <numFmt numFmtId="174" formatCode="_-* #,##0.0_р_._-;\-* #,##0.0_р_._-;_-* &quot;-&quot;??_р_._-;_-@_-"/>
    <numFmt numFmtId="175" formatCode="#,##0.0000"/>
    <numFmt numFmtId="176" formatCode="0000"/>
    <numFmt numFmtId="177" formatCode="000&quot; &quot;00&quot; &quot;00"/>
    <numFmt numFmtId="178" formatCode="_-* #,##0.0_р_._-;\-* #,##0.0_р_._-;_-* &quot;-&quot;?_р_._-;_-@_-"/>
    <numFmt numFmtId="179" formatCode="_-* #,##0.000_р_._-;\-* #,##0.000_р_._-;_-* &quot;-&quot;???_р_._-;_-@_-"/>
    <numFmt numFmtId="180" formatCode="[$-FC19]d\ mmmm\ yyyy\ &quot;г.&quot;"/>
    <numFmt numFmtId="181" formatCode="#,##0.0000000"/>
    <numFmt numFmtId="182" formatCode="#,##0.00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7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9" fontId="7" fillId="0" borderId="10" xfId="0" applyNumberFormat="1" applyFont="1" applyFill="1" applyBorder="1" applyAlignment="1">
      <alignment horizontal="right" vertical="top" wrapText="1"/>
    </xf>
    <xf numFmtId="169" fontId="3" fillId="0" borderId="1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69" fontId="7" fillId="0" borderId="10" xfId="0" applyNumberFormat="1" applyFont="1" applyFill="1" applyBorder="1" applyAlignment="1">
      <alignment horizontal="left" vertical="top" wrapText="1"/>
    </xf>
    <xf numFmtId="169" fontId="7" fillId="0" borderId="10" xfId="0" applyNumberFormat="1" applyFont="1" applyFill="1" applyBorder="1" applyAlignment="1">
      <alignment horizontal="right" vertical="top"/>
    </xf>
    <xf numFmtId="169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vertical="top" wrapText="1"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169" fontId="7" fillId="0" borderId="0" xfId="0" applyNumberFormat="1" applyFont="1" applyFill="1" applyBorder="1" applyAlignment="1">
      <alignment horizontal="center" vertical="top"/>
    </xf>
    <xf numFmtId="169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169" fontId="3" fillId="0" borderId="10" xfId="6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/>
    </xf>
    <xf numFmtId="0" fontId="13" fillId="0" borderId="0" xfId="0" applyFont="1" applyFill="1" applyAlignment="1">
      <alignment vertical="top" wrapText="1"/>
    </xf>
    <xf numFmtId="169" fontId="7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top" wrapText="1"/>
    </xf>
    <xf numFmtId="169" fontId="12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169" fontId="7" fillId="0" borderId="1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tabSelected="1" view="pageBreakPreview" zoomScale="75" zoomScaleNormal="75" zoomScaleSheetLayoutView="75" workbookViewId="0" topLeftCell="A1">
      <selection activeCell="B156" sqref="B156"/>
    </sheetView>
  </sheetViews>
  <sheetFormatPr defaultColWidth="9.00390625" defaultRowHeight="12.75"/>
  <cols>
    <col min="1" max="1" width="20.25390625" style="30" customWidth="1"/>
    <col min="2" max="2" width="63.25390625" style="32" customWidth="1"/>
    <col min="3" max="3" width="31.125" style="34" customWidth="1"/>
    <col min="4" max="6" width="13.25390625" style="11" customWidth="1"/>
    <col min="7" max="7" width="13.25390625" style="22" customWidth="1"/>
    <col min="8" max="8" width="13.25390625" style="22" hidden="1" customWidth="1"/>
    <col min="9" max="9" width="19.25390625" style="1" hidden="1" customWidth="1"/>
    <col min="10" max="10" width="14.375" style="1" hidden="1" customWidth="1"/>
    <col min="11" max="14" width="0" style="1" hidden="1" customWidth="1"/>
    <col min="15" max="15" width="9.125" style="1" customWidth="1"/>
    <col min="16" max="17" width="10.375" style="43" hidden="1" customWidth="1"/>
    <col min="18" max="19" width="0" style="43" hidden="1" customWidth="1"/>
    <col min="20" max="20" width="0" style="1" hidden="1" customWidth="1"/>
    <col min="21" max="21" width="10.625" style="1" hidden="1" customWidth="1"/>
    <col min="22" max="24" width="10.00390625" style="1" hidden="1" customWidth="1"/>
    <col min="25" max="25" width="0" style="1" hidden="1" customWidth="1"/>
    <col min="26" max="16384" width="9.125" style="1" customWidth="1"/>
  </cols>
  <sheetData>
    <row r="1" spans="4:7" ht="159.75" customHeight="1">
      <c r="D1" s="66" t="s">
        <v>74</v>
      </c>
      <c r="E1" s="66"/>
      <c r="F1" s="66"/>
      <c r="G1" s="66"/>
    </row>
    <row r="2" spans="3:7" ht="18.75" customHeight="1">
      <c r="C2" s="32"/>
      <c r="D2" s="67" t="s">
        <v>75</v>
      </c>
      <c r="E2" s="68"/>
      <c r="F2" s="68"/>
      <c r="G2" s="68"/>
    </row>
    <row r="3" spans="3:7" ht="41.25" customHeight="1">
      <c r="C3" s="32"/>
      <c r="D3" s="66" t="s">
        <v>76</v>
      </c>
      <c r="E3" s="68"/>
      <c r="F3" s="68"/>
      <c r="G3" s="68"/>
    </row>
    <row r="4" spans="2:7" ht="59.25" customHeight="1">
      <c r="B4" s="86" t="s">
        <v>190</v>
      </c>
      <c r="C4" s="86"/>
      <c r="D4" s="86"/>
      <c r="E4" s="86"/>
      <c r="F4" s="86"/>
      <c r="G4" s="41"/>
    </row>
    <row r="5" spans="3:6" ht="15.75">
      <c r="C5" s="32"/>
      <c r="D5" s="4"/>
      <c r="E5" s="4"/>
      <c r="F5" s="4"/>
    </row>
    <row r="6" spans="1:19" s="5" customFormat="1" ht="15.75" customHeight="1">
      <c r="A6" s="54" t="s">
        <v>1</v>
      </c>
      <c r="B6" s="69" t="s">
        <v>187</v>
      </c>
      <c r="C6" s="69" t="s">
        <v>188</v>
      </c>
      <c r="D6" s="69" t="s">
        <v>189</v>
      </c>
      <c r="E6" s="69"/>
      <c r="F6" s="69"/>
      <c r="G6" s="69"/>
      <c r="H6" s="23"/>
      <c r="P6" s="51" t="s">
        <v>3</v>
      </c>
      <c r="Q6" s="52"/>
      <c r="R6" s="52"/>
      <c r="S6" s="53"/>
    </row>
    <row r="7" spans="1:19" s="5" customFormat="1" ht="19.5" customHeight="1">
      <c r="A7" s="54"/>
      <c r="B7" s="69"/>
      <c r="C7" s="69"/>
      <c r="D7" s="6">
        <v>2013</v>
      </c>
      <c r="E7" s="6">
        <v>2014</v>
      </c>
      <c r="F7" s="6">
        <v>2015</v>
      </c>
      <c r="G7" s="6">
        <v>2016</v>
      </c>
      <c r="H7" s="23"/>
      <c r="P7" s="44">
        <v>2013</v>
      </c>
      <c r="Q7" s="44">
        <v>2014</v>
      </c>
      <c r="R7" s="44">
        <v>2015</v>
      </c>
      <c r="S7" s="44">
        <v>2016</v>
      </c>
    </row>
    <row r="8" spans="1:19" s="10" customFormat="1" ht="22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24"/>
      <c r="P8" s="45"/>
      <c r="Q8" s="45"/>
      <c r="R8" s="45"/>
      <c r="S8" s="45"/>
    </row>
    <row r="9" spans="1:19" s="3" customFormat="1" ht="15.75" customHeight="1">
      <c r="A9" s="62" t="s">
        <v>185</v>
      </c>
      <c r="B9" s="71" t="s">
        <v>186</v>
      </c>
      <c r="C9" s="33" t="s">
        <v>92</v>
      </c>
      <c r="D9" s="39">
        <f>SUM(D10:D18)</f>
        <v>13184144.279319998</v>
      </c>
      <c r="E9" s="39">
        <f>SUM(E10:E18)</f>
        <v>19505962.253709998</v>
      </c>
      <c r="F9" s="39">
        <f>SUM(F10:F18)</f>
        <v>19079171.79166</v>
      </c>
      <c r="G9" s="39">
        <f>SUM(G10:G18)</f>
        <v>18451665.9395</v>
      </c>
      <c r="H9" s="29">
        <v>12380349.225210002</v>
      </c>
      <c r="I9" s="17">
        <f>H9-D9</f>
        <v>-803795.0541099962</v>
      </c>
      <c r="P9" s="39">
        <f>SUM(P10:P18)</f>
        <v>159102.123759073</v>
      </c>
      <c r="Q9" s="39">
        <f>SUM(Q10:Q18)</f>
        <v>107607.81240601503</v>
      </c>
      <c r="R9" s="39">
        <f>SUM(R10:R18)</f>
        <v>88035.8492481203</v>
      </c>
      <c r="S9" s="39">
        <f>SUM(S10:S18)</f>
        <v>51549.49425349087</v>
      </c>
    </row>
    <row r="10" spans="1:19" s="2" customFormat="1" ht="67.5" customHeight="1">
      <c r="A10" s="63"/>
      <c r="B10" s="72"/>
      <c r="C10" s="33" t="s">
        <v>94</v>
      </c>
      <c r="D10" s="9">
        <f>D22+D38+D63+D92+D129+D141+D153</f>
        <v>12165405.817659998</v>
      </c>
      <c r="E10" s="9">
        <f>E22+E38+E63+E92+E129+E141+E153</f>
        <v>19100291.908709995</v>
      </c>
      <c r="F10" s="9">
        <f>F22+F38+F63+F92+F129+F141+F153</f>
        <v>18670636.24166</v>
      </c>
      <c r="G10" s="9">
        <f>G22+G38+G63+G92+G129+G141+G153</f>
        <v>18040347.8905</v>
      </c>
      <c r="H10" s="27"/>
      <c r="P10" s="9">
        <f>P22+P38+P63+P92+P129+P141+P153</f>
        <v>125447.43954854668</v>
      </c>
      <c r="Q10" s="9">
        <f>Q22+Q38+Q63+Q92+Q129+Q141+Q153</f>
        <v>107607.81240601503</v>
      </c>
      <c r="R10" s="9">
        <f>R22+R38+R63+R92+R129+R141+R153</f>
        <v>88035.8492481203</v>
      </c>
      <c r="S10" s="9">
        <f>S22+S38+S63+S92+S129+S141+S153</f>
        <v>51549.49425349087</v>
      </c>
    </row>
    <row r="11" spans="1:19" s="2" customFormat="1" ht="66.75" customHeight="1">
      <c r="A11" s="63"/>
      <c r="B11" s="72"/>
      <c r="C11" s="12" t="s">
        <v>77</v>
      </c>
      <c r="D11" s="9">
        <f>D23+D39</f>
        <v>639439</v>
      </c>
      <c r="E11" s="9">
        <f>E23+E39</f>
        <v>0</v>
      </c>
      <c r="F11" s="9">
        <f>F23+F39</f>
        <v>0</v>
      </c>
      <c r="G11" s="9">
        <f>G23+G39</f>
        <v>0</v>
      </c>
      <c r="H11" s="27"/>
      <c r="P11" s="9">
        <f>P23+P39</f>
        <v>33654.68421052631</v>
      </c>
      <c r="Q11" s="9">
        <f>Q23+Q39</f>
        <v>0</v>
      </c>
      <c r="R11" s="9">
        <f>R23+R39</f>
        <v>0</v>
      </c>
      <c r="S11" s="9">
        <f>S23+S39</f>
        <v>0</v>
      </c>
    </row>
    <row r="12" spans="1:19" s="2" customFormat="1" ht="31.5">
      <c r="A12" s="63"/>
      <c r="B12" s="72"/>
      <c r="C12" s="12" t="s">
        <v>81</v>
      </c>
      <c r="D12" s="9">
        <f>D93</f>
        <v>1209</v>
      </c>
      <c r="E12" s="9">
        <f>E93</f>
        <v>1151.5</v>
      </c>
      <c r="F12" s="9">
        <f>F93</f>
        <v>1151.5</v>
      </c>
      <c r="G12" s="9">
        <f>G93</f>
        <v>1151.5</v>
      </c>
      <c r="H12" s="27"/>
      <c r="P12" s="9">
        <f>P93</f>
        <v>0</v>
      </c>
      <c r="Q12" s="9">
        <f>Q93</f>
        <v>0</v>
      </c>
      <c r="R12" s="9">
        <f>R93</f>
        <v>0</v>
      </c>
      <c r="S12" s="9">
        <f>S93</f>
        <v>0</v>
      </c>
    </row>
    <row r="13" spans="1:19" s="2" customFormat="1" ht="31.5">
      <c r="A13" s="63"/>
      <c r="B13" s="72"/>
      <c r="C13" s="12" t="s">
        <v>95</v>
      </c>
      <c r="D13" s="9">
        <f>D94+D130</f>
        <v>2883.7</v>
      </c>
      <c r="E13" s="9">
        <f>E94+E130</f>
        <v>400</v>
      </c>
      <c r="F13" s="9">
        <f>F94+F130</f>
        <v>400</v>
      </c>
      <c r="G13" s="9">
        <f>G94+G130</f>
        <v>400</v>
      </c>
      <c r="H13" s="27"/>
      <c r="P13" s="9">
        <f>P94+P130</f>
        <v>0</v>
      </c>
      <c r="Q13" s="9">
        <f>Q94+Q130</f>
        <v>0</v>
      </c>
      <c r="R13" s="9">
        <f>R94+R130</f>
        <v>0</v>
      </c>
      <c r="S13" s="9">
        <f>S94+S130</f>
        <v>0</v>
      </c>
    </row>
    <row r="14" spans="1:19" s="2" customFormat="1" ht="47.25">
      <c r="A14" s="63"/>
      <c r="B14" s="72"/>
      <c r="C14" s="12" t="s">
        <v>78</v>
      </c>
      <c r="D14" s="9">
        <f>D95</f>
        <v>1130</v>
      </c>
      <c r="E14" s="9">
        <f>E95</f>
        <v>1073.5</v>
      </c>
      <c r="F14" s="9">
        <f>F95</f>
        <v>1073.5</v>
      </c>
      <c r="G14" s="9">
        <f>G95</f>
        <v>1073.5</v>
      </c>
      <c r="H14" s="27"/>
      <c r="P14" s="9">
        <f>P95</f>
        <v>0</v>
      </c>
      <c r="Q14" s="9">
        <f>Q95</f>
        <v>0</v>
      </c>
      <c r="R14" s="9">
        <f>R95</f>
        <v>0</v>
      </c>
      <c r="S14" s="9">
        <f>S95</f>
        <v>0</v>
      </c>
    </row>
    <row r="15" spans="1:19" s="2" customFormat="1" ht="34.5" customHeight="1">
      <c r="A15" s="63"/>
      <c r="B15" s="72"/>
      <c r="C15" s="12" t="s">
        <v>79</v>
      </c>
      <c r="D15" s="9">
        <f>D96+D131</f>
        <v>223490.36166</v>
      </c>
      <c r="E15" s="9">
        <f>E96+E131</f>
        <v>226202.69499999998</v>
      </c>
      <c r="F15" s="9">
        <f>F96+F131</f>
        <v>228013.27</v>
      </c>
      <c r="G15" s="9">
        <f>G96+G131</f>
        <v>229853.96899999995</v>
      </c>
      <c r="H15" s="27"/>
      <c r="P15" s="9">
        <f>P96+P131</f>
        <v>0</v>
      </c>
      <c r="Q15" s="9">
        <f>Q96+Q131</f>
        <v>0</v>
      </c>
      <c r="R15" s="9">
        <f>R96+R131</f>
        <v>0</v>
      </c>
      <c r="S15" s="9">
        <f>S96+S131</f>
        <v>0</v>
      </c>
    </row>
    <row r="16" spans="1:19" s="2" customFormat="1" ht="31.5">
      <c r="A16" s="63"/>
      <c r="B16" s="72"/>
      <c r="C16" s="12" t="s">
        <v>82</v>
      </c>
      <c r="D16" s="9">
        <f>+D65</f>
        <v>147592.59999999998</v>
      </c>
      <c r="E16" s="9">
        <f>+E65</f>
        <v>153378.1</v>
      </c>
      <c r="F16" s="9">
        <f>+F65</f>
        <v>154268.3</v>
      </c>
      <c r="G16" s="9">
        <f>+G65</f>
        <v>153040</v>
      </c>
      <c r="H16" s="27"/>
      <c r="P16" s="9">
        <f>+P65</f>
        <v>0</v>
      </c>
      <c r="Q16" s="9">
        <f>+Q65</f>
        <v>0</v>
      </c>
      <c r="R16" s="9">
        <f>+R65</f>
        <v>0</v>
      </c>
      <c r="S16" s="9">
        <f>+S65</f>
        <v>0</v>
      </c>
    </row>
    <row r="17" spans="1:19" s="2" customFormat="1" ht="36" customHeight="1">
      <c r="A17" s="63"/>
      <c r="B17" s="72"/>
      <c r="C17" s="35" t="s">
        <v>79</v>
      </c>
      <c r="D17" s="9">
        <f>D132</f>
        <v>2993.8</v>
      </c>
      <c r="E17" s="9">
        <f>E132</f>
        <v>3014.55</v>
      </c>
      <c r="F17" s="9">
        <f>F132</f>
        <v>3178.98</v>
      </c>
      <c r="G17" s="9">
        <f>G132</f>
        <v>3349.08</v>
      </c>
      <c r="H17" s="27"/>
      <c r="P17" s="9">
        <f>P132</f>
        <v>0</v>
      </c>
      <c r="Q17" s="9">
        <f>Q132</f>
        <v>0</v>
      </c>
      <c r="R17" s="9">
        <f>R132</f>
        <v>0</v>
      </c>
      <c r="S17" s="9">
        <f>S132</f>
        <v>0</v>
      </c>
    </row>
    <row r="18" spans="1:19" s="2" customFormat="1" ht="31.5">
      <c r="A18" s="63"/>
      <c r="B18" s="72"/>
      <c r="C18" s="35" t="s">
        <v>84</v>
      </c>
      <c r="D18" s="9">
        <f>D41</f>
        <v>0</v>
      </c>
      <c r="E18" s="9">
        <f>E41</f>
        <v>20450</v>
      </c>
      <c r="F18" s="9">
        <f>F41</f>
        <v>20450</v>
      </c>
      <c r="G18" s="9">
        <f>G41</f>
        <v>22450</v>
      </c>
      <c r="H18" s="27"/>
      <c r="I18" s="25"/>
      <c r="J18" s="25"/>
      <c r="K18" s="26"/>
      <c r="L18" s="26"/>
      <c r="P18" s="9">
        <f>P41</f>
        <v>0</v>
      </c>
      <c r="Q18" s="9">
        <f>Q41</f>
        <v>0</v>
      </c>
      <c r="R18" s="9">
        <f>R41</f>
        <v>0</v>
      </c>
      <c r="S18" s="9">
        <f>S41</f>
        <v>0</v>
      </c>
    </row>
    <row r="19" spans="1:19" s="2" customFormat="1" ht="47.25">
      <c r="A19" s="63"/>
      <c r="B19" s="72"/>
      <c r="C19" s="12" t="s">
        <v>85</v>
      </c>
      <c r="D19" s="9">
        <v>0</v>
      </c>
      <c r="E19" s="9">
        <v>0</v>
      </c>
      <c r="F19" s="9">
        <v>0</v>
      </c>
      <c r="G19" s="9">
        <v>0</v>
      </c>
      <c r="H19" s="27"/>
      <c r="I19" s="25"/>
      <c r="J19" s="25"/>
      <c r="K19" s="26"/>
      <c r="L19" s="26"/>
      <c r="P19" s="9">
        <v>0</v>
      </c>
      <c r="Q19" s="9">
        <v>0</v>
      </c>
      <c r="R19" s="9">
        <v>0</v>
      </c>
      <c r="S19" s="9">
        <v>0</v>
      </c>
    </row>
    <row r="20" spans="1:19" s="2" customFormat="1" ht="47.25">
      <c r="A20" s="64"/>
      <c r="B20" s="73"/>
      <c r="C20" s="35" t="s">
        <v>86</v>
      </c>
      <c r="D20" s="9">
        <v>0</v>
      </c>
      <c r="E20" s="9">
        <v>0</v>
      </c>
      <c r="F20" s="9">
        <v>0</v>
      </c>
      <c r="G20" s="9">
        <v>0</v>
      </c>
      <c r="H20" s="27"/>
      <c r="I20" s="25"/>
      <c r="J20" s="25"/>
      <c r="K20" s="26"/>
      <c r="L20" s="26"/>
      <c r="P20" s="9">
        <v>0</v>
      </c>
      <c r="Q20" s="9">
        <v>0</v>
      </c>
      <c r="R20" s="9">
        <v>0</v>
      </c>
      <c r="S20" s="9">
        <v>0</v>
      </c>
    </row>
    <row r="21" spans="1:19" s="2" customFormat="1" ht="15.75" customHeight="1">
      <c r="A21" s="62" t="s">
        <v>183</v>
      </c>
      <c r="B21" s="71" t="s">
        <v>184</v>
      </c>
      <c r="C21" s="33" t="s">
        <v>92</v>
      </c>
      <c r="D21" s="9">
        <f>D23+D22</f>
        <v>508165</v>
      </c>
      <c r="E21" s="9">
        <f>E23+E22</f>
        <v>5272810.3</v>
      </c>
      <c r="F21" s="9">
        <f>F23+F22</f>
        <v>4906109.9</v>
      </c>
      <c r="G21" s="9">
        <f>G23+G22</f>
        <v>4693249.9</v>
      </c>
      <c r="H21" s="27">
        <v>382874</v>
      </c>
      <c r="I21" s="19">
        <f>H21-D21</f>
        <v>-125291</v>
      </c>
      <c r="P21" s="9">
        <f>P23+P22</f>
        <v>27960.44298245614</v>
      </c>
      <c r="Q21" s="9">
        <f>Q23+Q22</f>
        <v>28421.052631578947</v>
      </c>
      <c r="R21" s="9">
        <f>R23+R22</f>
        <v>11578.947368421052</v>
      </c>
      <c r="S21" s="9">
        <f>S23+S22</f>
        <v>375.7894736842105</v>
      </c>
    </row>
    <row r="22" spans="1:19" s="2" customFormat="1" ht="66.75" customHeight="1">
      <c r="A22" s="63"/>
      <c r="B22" s="72"/>
      <c r="C22" s="33" t="s">
        <v>97</v>
      </c>
      <c r="D22" s="8">
        <f>D27+D28+D29+D30+D32+D33+D34+D35</f>
        <v>23180</v>
      </c>
      <c r="E22" s="8">
        <f>E27+E28+E29+E30+E32+E33+E34+E35</f>
        <v>5272810.3</v>
      </c>
      <c r="F22" s="8">
        <f>F27+F28+F29+F30+F32+F33+F34+F35</f>
        <v>4906109.9</v>
      </c>
      <c r="G22" s="8">
        <f>G27+G28+G29+G30+G32+G33+G34+G35</f>
        <v>4693249.9</v>
      </c>
      <c r="H22" s="27"/>
      <c r="P22" s="8">
        <f>P27+P28+P29+P30+P32+P33+P34+P35</f>
        <v>2434.9166666666665</v>
      </c>
      <c r="Q22" s="8">
        <f>Q27+Q28+Q29+Q30+Q32+Q33+Q34+Q35</f>
        <v>28421.052631578947</v>
      </c>
      <c r="R22" s="8">
        <f>R27+R28+R29+R30+R32+R33+R34+R35</f>
        <v>11578.947368421052</v>
      </c>
      <c r="S22" s="8">
        <f>S27+S28+S29+S30+S32+S33+S34+S35</f>
        <v>375.7894736842105</v>
      </c>
    </row>
    <row r="23" spans="1:19" s="2" customFormat="1" ht="63">
      <c r="A23" s="63"/>
      <c r="B23" s="72"/>
      <c r="C23" s="12" t="s">
        <v>77</v>
      </c>
      <c r="D23" s="8">
        <f>D26</f>
        <v>484985</v>
      </c>
      <c r="E23" s="8">
        <f>E26</f>
        <v>0</v>
      </c>
      <c r="F23" s="8">
        <f>F26</f>
        <v>0</v>
      </c>
      <c r="G23" s="8">
        <f>G26</f>
        <v>0</v>
      </c>
      <c r="H23" s="27"/>
      <c r="P23" s="8">
        <f>P26</f>
        <v>25525.526315789473</v>
      </c>
      <c r="Q23" s="8">
        <f>Q26</f>
        <v>0</v>
      </c>
      <c r="R23" s="8">
        <f>R26</f>
        <v>0</v>
      </c>
      <c r="S23" s="8">
        <f>S26</f>
        <v>0</v>
      </c>
    </row>
    <row r="24" spans="1:19" s="2" customFormat="1" ht="47.25">
      <c r="A24" s="87"/>
      <c r="B24" s="73"/>
      <c r="C24" s="12" t="s">
        <v>85</v>
      </c>
      <c r="D24" s="8">
        <v>0</v>
      </c>
      <c r="E24" s="8">
        <v>0</v>
      </c>
      <c r="F24" s="8">
        <v>0</v>
      </c>
      <c r="G24" s="8">
        <v>0</v>
      </c>
      <c r="H24" s="27"/>
      <c r="P24" s="8">
        <v>0</v>
      </c>
      <c r="Q24" s="8">
        <v>0</v>
      </c>
      <c r="R24" s="8">
        <v>0</v>
      </c>
      <c r="S24" s="8">
        <v>0</v>
      </c>
    </row>
    <row r="25" spans="1:19" s="3" customFormat="1" ht="15.75">
      <c r="A25" s="55" t="s">
        <v>182</v>
      </c>
      <c r="B25" s="58" t="s">
        <v>5</v>
      </c>
      <c r="C25" s="40"/>
      <c r="D25" s="8">
        <f>SUM(D26:D27)</f>
        <v>484985</v>
      </c>
      <c r="E25" s="8">
        <f>SUM(E26:E27)</f>
        <v>540000</v>
      </c>
      <c r="F25" s="8">
        <f>SUM(F26:F27)</f>
        <v>220000</v>
      </c>
      <c r="G25" s="8">
        <f>SUM(G26:G27)</f>
        <v>7140</v>
      </c>
      <c r="H25" s="22"/>
      <c r="P25" s="46"/>
      <c r="Q25" s="46"/>
      <c r="R25" s="46"/>
      <c r="S25" s="46"/>
    </row>
    <row r="26" spans="1:24" s="2" customFormat="1" ht="63">
      <c r="A26" s="56" t="s">
        <v>2</v>
      </c>
      <c r="B26" s="59"/>
      <c r="C26" s="12" t="s">
        <v>77</v>
      </c>
      <c r="D26" s="8">
        <v>484985</v>
      </c>
      <c r="E26" s="8">
        <v>0</v>
      </c>
      <c r="F26" s="8">
        <v>0</v>
      </c>
      <c r="G26" s="8">
        <v>0</v>
      </c>
      <c r="H26" s="22"/>
      <c r="P26" s="47">
        <f>D26/95*5</f>
        <v>25525.526315789473</v>
      </c>
      <c r="Q26" s="47">
        <f aca="true" t="shared" si="0" ref="Q26:S27">E26/95*5</f>
        <v>0</v>
      </c>
      <c r="R26" s="47">
        <f t="shared" si="0"/>
        <v>0</v>
      </c>
      <c r="S26" s="47">
        <f t="shared" si="0"/>
        <v>0</v>
      </c>
      <c r="U26" s="19">
        <f>D25+D28+D33+D29</f>
        <v>498688</v>
      </c>
      <c r="V26" s="19">
        <f>E25+E28+E33+E29</f>
        <v>5270520.3</v>
      </c>
      <c r="W26" s="19">
        <f>F25+F28+F33+F29</f>
        <v>4903684.9</v>
      </c>
      <c r="X26" s="19">
        <f>G25+G28+G33+G29</f>
        <v>4690824.9</v>
      </c>
    </row>
    <row r="27" spans="1:19" s="2" customFormat="1" ht="31.5">
      <c r="A27" s="57" t="s">
        <v>2</v>
      </c>
      <c r="B27" s="60"/>
      <c r="C27" s="12" t="s">
        <v>88</v>
      </c>
      <c r="D27" s="8">
        <v>0</v>
      </c>
      <c r="E27" s="8">
        <v>540000</v>
      </c>
      <c r="F27" s="8">
        <v>220000</v>
      </c>
      <c r="G27" s="8">
        <v>7140</v>
      </c>
      <c r="H27" s="22"/>
      <c r="P27" s="47">
        <f>D27/95*5</f>
        <v>0</v>
      </c>
      <c r="Q27" s="47">
        <f t="shared" si="0"/>
        <v>28421.052631578947</v>
      </c>
      <c r="R27" s="47">
        <f t="shared" si="0"/>
        <v>11578.947368421052</v>
      </c>
      <c r="S27" s="47">
        <f t="shared" si="0"/>
        <v>375.7894736842105</v>
      </c>
    </row>
    <row r="28" spans="1:24" s="2" customFormat="1" ht="31.5">
      <c r="A28" s="7" t="s">
        <v>181</v>
      </c>
      <c r="B28" s="12" t="s">
        <v>4</v>
      </c>
      <c r="C28" s="12" t="s">
        <v>88</v>
      </c>
      <c r="D28" s="8">
        <v>150</v>
      </c>
      <c r="E28" s="8">
        <v>150</v>
      </c>
      <c r="F28" s="8">
        <v>150</v>
      </c>
      <c r="G28" s="8">
        <v>150</v>
      </c>
      <c r="H28" s="22"/>
      <c r="P28" s="47"/>
      <c r="Q28" s="47"/>
      <c r="R28" s="47"/>
      <c r="S28" s="47"/>
      <c r="U28" s="19">
        <f>D30+D32</f>
        <v>800</v>
      </c>
      <c r="V28" s="19">
        <f>E30+E32</f>
        <v>800</v>
      </c>
      <c r="W28" s="19">
        <f>F30+F32</f>
        <v>800</v>
      </c>
      <c r="X28" s="19">
        <f>G30+G32</f>
        <v>800</v>
      </c>
    </row>
    <row r="29" spans="1:26" s="3" customFormat="1" ht="47.25">
      <c r="A29" s="7" t="s">
        <v>180</v>
      </c>
      <c r="B29" s="12" t="s">
        <v>6</v>
      </c>
      <c r="C29" s="12" t="s">
        <v>88</v>
      </c>
      <c r="D29" s="8">
        <v>0</v>
      </c>
      <c r="E29" s="8">
        <v>4730370.3</v>
      </c>
      <c r="F29" s="8">
        <v>4683534.9</v>
      </c>
      <c r="G29" s="8">
        <v>4683534.9</v>
      </c>
      <c r="H29" s="22"/>
      <c r="P29" s="46"/>
      <c r="Q29" s="46"/>
      <c r="R29" s="46"/>
      <c r="S29" s="46"/>
      <c r="Z29" s="2"/>
    </row>
    <row r="30" spans="1:26" s="3" customFormat="1" ht="31.5">
      <c r="A30" s="7" t="s">
        <v>179</v>
      </c>
      <c r="B30" s="13" t="s">
        <v>7</v>
      </c>
      <c r="C30" s="12" t="s">
        <v>88</v>
      </c>
      <c r="D30" s="8">
        <v>400</v>
      </c>
      <c r="E30" s="8">
        <v>400</v>
      </c>
      <c r="F30" s="8">
        <v>400</v>
      </c>
      <c r="G30" s="8">
        <v>400</v>
      </c>
      <c r="H30" s="22"/>
      <c r="P30" s="46"/>
      <c r="Q30" s="46"/>
      <c r="R30" s="46"/>
      <c r="S30" s="46"/>
      <c r="Z30" s="2"/>
    </row>
    <row r="31" spans="1:26" s="3" customFormat="1" ht="47.25">
      <c r="A31" s="7" t="s">
        <v>178</v>
      </c>
      <c r="B31" s="13" t="s">
        <v>8</v>
      </c>
      <c r="C31" s="12" t="s">
        <v>88</v>
      </c>
      <c r="D31" s="8">
        <v>0</v>
      </c>
      <c r="E31" s="8">
        <v>0</v>
      </c>
      <c r="F31" s="8">
        <v>0</v>
      </c>
      <c r="G31" s="8">
        <v>0</v>
      </c>
      <c r="H31" s="22"/>
      <c r="P31" s="46"/>
      <c r="Q31" s="46"/>
      <c r="R31" s="46"/>
      <c r="S31" s="46"/>
      <c r="Z31" s="2"/>
    </row>
    <row r="32" spans="1:26" s="3" customFormat="1" ht="31.5">
      <c r="A32" s="7" t="s">
        <v>177</v>
      </c>
      <c r="B32" s="12" t="s">
        <v>9</v>
      </c>
      <c r="C32" s="12" t="s">
        <v>88</v>
      </c>
      <c r="D32" s="8">
        <v>400</v>
      </c>
      <c r="E32" s="8">
        <v>400</v>
      </c>
      <c r="F32" s="8">
        <v>400</v>
      </c>
      <c r="G32" s="8">
        <v>400</v>
      </c>
      <c r="H32" s="22"/>
      <c r="P32" s="46"/>
      <c r="Q32" s="46"/>
      <c r="R32" s="46"/>
      <c r="S32" s="46"/>
      <c r="Z32" s="2"/>
    </row>
    <row r="33" spans="1:26" s="3" customFormat="1" ht="31.5">
      <c r="A33" s="7" t="s">
        <v>176</v>
      </c>
      <c r="B33" s="12" t="s">
        <v>10</v>
      </c>
      <c r="C33" s="12" t="s">
        <v>88</v>
      </c>
      <c r="D33" s="8">
        <v>13553</v>
      </c>
      <c r="E33" s="8">
        <v>0</v>
      </c>
      <c r="F33" s="8">
        <v>0</v>
      </c>
      <c r="G33" s="8">
        <v>0</v>
      </c>
      <c r="H33" s="22"/>
      <c r="O33" s="17">
        <f>D33-6689</f>
        <v>6864</v>
      </c>
      <c r="P33" s="46">
        <f>6689/80*20+6864/90*10</f>
        <v>2434.9166666666665</v>
      </c>
      <c r="Q33" s="46"/>
      <c r="R33" s="46"/>
      <c r="S33" s="46"/>
      <c r="Z33" s="2"/>
    </row>
    <row r="34" spans="1:26" ht="31.5">
      <c r="A34" s="7" t="s">
        <v>175</v>
      </c>
      <c r="B34" s="12" t="s">
        <v>11</v>
      </c>
      <c r="C34" s="12" t="s">
        <v>88</v>
      </c>
      <c r="D34" s="8">
        <v>7027</v>
      </c>
      <c r="E34" s="8">
        <v>100</v>
      </c>
      <c r="F34" s="8">
        <v>100</v>
      </c>
      <c r="G34" s="8">
        <v>100</v>
      </c>
      <c r="H34" s="27">
        <v>7311134.91799</v>
      </c>
      <c r="I34" s="20">
        <f>H34-D37</f>
        <v>-542642.0897199996</v>
      </c>
      <c r="P34" s="48"/>
      <c r="Q34" s="48"/>
      <c r="R34" s="48"/>
      <c r="S34" s="48"/>
      <c r="U34" s="20">
        <f>D34+D35</f>
        <v>8677</v>
      </c>
      <c r="V34" s="20">
        <f>E34+E35</f>
        <v>1490</v>
      </c>
      <c r="W34" s="20">
        <f>F34+F35</f>
        <v>1625</v>
      </c>
      <c r="X34" s="20">
        <f>G34+G35</f>
        <v>1625</v>
      </c>
      <c r="Z34" s="2"/>
    </row>
    <row r="35" spans="1:26" ht="47.25">
      <c r="A35" s="7" t="s">
        <v>174</v>
      </c>
      <c r="B35" s="12" t="s">
        <v>12</v>
      </c>
      <c r="C35" s="12" t="s">
        <v>88</v>
      </c>
      <c r="D35" s="8">
        <v>1650</v>
      </c>
      <c r="E35" s="8">
        <v>1390</v>
      </c>
      <c r="F35" s="8">
        <v>1525</v>
      </c>
      <c r="G35" s="8">
        <v>1525</v>
      </c>
      <c r="H35" s="27"/>
      <c r="P35" s="48"/>
      <c r="Q35" s="48"/>
      <c r="R35" s="48"/>
      <c r="S35" s="48"/>
      <c r="Z35" s="2"/>
    </row>
    <row r="36" spans="1:26" ht="78.75">
      <c r="A36" s="7" t="s">
        <v>173</v>
      </c>
      <c r="B36" s="12" t="s">
        <v>13</v>
      </c>
      <c r="C36" s="12" t="s">
        <v>89</v>
      </c>
      <c r="D36" s="8">
        <v>0</v>
      </c>
      <c r="E36" s="8">
        <v>0</v>
      </c>
      <c r="F36" s="8">
        <v>0</v>
      </c>
      <c r="G36" s="8">
        <v>0</v>
      </c>
      <c r="H36" s="27"/>
      <c r="P36" s="48"/>
      <c r="Q36" s="48"/>
      <c r="R36" s="48"/>
      <c r="S36" s="48"/>
      <c r="Z36" s="2"/>
    </row>
    <row r="37" spans="1:26" ht="15.75">
      <c r="A37" s="65" t="s">
        <v>172</v>
      </c>
      <c r="B37" s="50" t="s">
        <v>14</v>
      </c>
      <c r="C37" s="33" t="s">
        <v>92</v>
      </c>
      <c r="D37" s="9">
        <f>D39+D38+D41</f>
        <v>7853777.00771</v>
      </c>
      <c r="E37" s="9">
        <f>E39+E38+E41</f>
        <v>9035713.27288</v>
      </c>
      <c r="F37" s="9">
        <f>F39+F38+F41</f>
        <v>8901787.66797</v>
      </c>
      <c r="G37" s="9">
        <f>G39+G38+G41</f>
        <v>8428778.65218</v>
      </c>
      <c r="H37" s="27"/>
      <c r="P37" s="9">
        <f>P39+P38+P41</f>
        <v>102961.58077661686</v>
      </c>
      <c r="Q37" s="9">
        <f>Q39+Q38+Q41</f>
        <v>40671.90977443609</v>
      </c>
      <c r="R37" s="9">
        <f>R39+R38+R41</f>
        <v>36300.75187969925</v>
      </c>
      <c r="S37" s="9">
        <f>S39+S38+S41</f>
        <v>9348.95477980666</v>
      </c>
      <c r="Z37" s="2"/>
    </row>
    <row r="38" spans="1:26" ht="64.5" customHeight="1">
      <c r="A38" s="65" t="s">
        <v>2</v>
      </c>
      <c r="B38" s="50"/>
      <c r="C38" s="33" t="s">
        <v>98</v>
      </c>
      <c r="D38" s="8">
        <f>D42+D43+D46+D48+D52+D55+D57+D51+D58+D59+D60</f>
        <v>7699323.00771</v>
      </c>
      <c r="E38" s="8">
        <f>E42+E43+E46+E48+E52+E55+E57+E51+E58+E59+E60</f>
        <v>9015263.27288</v>
      </c>
      <c r="F38" s="8">
        <f>F42+F43+F46+F48+F52+F55+F57+F51+F58+F59+F60</f>
        <v>8881337.66797</v>
      </c>
      <c r="G38" s="8">
        <f>G42+G43+G46+G48+G52+G55+G57+G51+G58+G59+G60</f>
        <v>8406328.65218</v>
      </c>
      <c r="H38" s="27"/>
      <c r="P38" s="8">
        <f>P42+P43+P46+P48+P52+P55+P57+P51+P58+P59+P60</f>
        <v>94832.42288188002</v>
      </c>
      <c r="Q38" s="8">
        <f>Q42+Q43+Q46+Q48+Q52+Q55+Q57+Q51+Q58+Q59+Q60</f>
        <v>40671.90977443609</v>
      </c>
      <c r="R38" s="8">
        <f>R42+R43+R46+R48+R52+R55+R57+R51+R58+R59+R60</f>
        <v>36300.75187969925</v>
      </c>
      <c r="S38" s="8">
        <f>S42+S43+S46+S48+S52+S55+S57+S51+S58+S59+S60</f>
        <v>9348.95477980666</v>
      </c>
      <c r="Z38" s="2"/>
    </row>
    <row r="39" spans="1:26" ht="63">
      <c r="A39" s="65" t="s">
        <v>2</v>
      </c>
      <c r="B39" s="50"/>
      <c r="C39" s="12" t="s">
        <v>77</v>
      </c>
      <c r="D39" s="8">
        <f>D45</f>
        <v>154454</v>
      </c>
      <c r="E39" s="8">
        <f>E45</f>
        <v>0</v>
      </c>
      <c r="F39" s="8">
        <f>F45</f>
        <v>0</v>
      </c>
      <c r="G39" s="8">
        <f>G45</f>
        <v>0</v>
      </c>
      <c r="H39" s="27"/>
      <c r="P39" s="8">
        <f>P45</f>
        <v>8129.157894736842</v>
      </c>
      <c r="Q39" s="8">
        <f>Q45</f>
        <v>0</v>
      </c>
      <c r="R39" s="8">
        <f>R45</f>
        <v>0</v>
      </c>
      <c r="S39" s="8">
        <f>S45</f>
        <v>0</v>
      </c>
      <c r="Z39" s="2"/>
    </row>
    <row r="40" spans="1:26" ht="47.25">
      <c r="A40" s="65"/>
      <c r="B40" s="50"/>
      <c r="C40" s="12" t="s">
        <v>85</v>
      </c>
      <c r="D40" s="8">
        <v>0</v>
      </c>
      <c r="E40" s="8">
        <v>0</v>
      </c>
      <c r="F40" s="8">
        <v>0</v>
      </c>
      <c r="G40" s="8">
        <v>0</v>
      </c>
      <c r="H40" s="27"/>
      <c r="P40" s="8">
        <v>0</v>
      </c>
      <c r="Q40" s="8">
        <v>0</v>
      </c>
      <c r="R40" s="8">
        <v>0</v>
      </c>
      <c r="S40" s="8">
        <v>0</v>
      </c>
      <c r="Z40" s="2"/>
    </row>
    <row r="41" spans="1:26" s="14" customFormat="1" ht="31.5">
      <c r="A41" s="65" t="s">
        <v>2</v>
      </c>
      <c r="B41" s="50"/>
      <c r="C41" s="12" t="s">
        <v>84</v>
      </c>
      <c r="D41" s="8">
        <f>D49+D56</f>
        <v>0</v>
      </c>
      <c r="E41" s="8">
        <f>E49+E56</f>
        <v>20450</v>
      </c>
      <c r="F41" s="8">
        <f>F49+F56</f>
        <v>20450</v>
      </c>
      <c r="G41" s="8">
        <f>G49+G56</f>
        <v>22450</v>
      </c>
      <c r="H41" s="22"/>
      <c r="P41" s="8">
        <f>P49+P56</f>
        <v>0</v>
      </c>
      <c r="Q41" s="8">
        <f>Q49+Q56</f>
        <v>0</v>
      </c>
      <c r="R41" s="8">
        <f>R49+R56</f>
        <v>0</v>
      </c>
      <c r="S41" s="8">
        <f>S49+S56</f>
        <v>0</v>
      </c>
      <c r="Z41" s="2"/>
    </row>
    <row r="42" spans="1:26" ht="50.25" customHeight="1">
      <c r="A42" s="7" t="s">
        <v>171</v>
      </c>
      <c r="B42" s="12" t="s">
        <v>15</v>
      </c>
      <c r="C42" s="12" t="s">
        <v>88</v>
      </c>
      <c r="D42" s="8">
        <v>6364961.4</v>
      </c>
      <c r="E42" s="8">
        <v>7535450</v>
      </c>
      <c r="F42" s="8">
        <v>7460841.6</v>
      </c>
      <c r="G42" s="8">
        <v>7460841.6</v>
      </c>
      <c r="H42" s="22">
        <v>194454</v>
      </c>
      <c r="I42" s="1">
        <v>440000</v>
      </c>
      <c r="J42" s="1">
        <v>322000</v>
      </c>
      <c r="K42" s="20">
        <f>H42-D45</f>
        <v>40000</v>
      </c>
      <c r="L42" s="20">
        <f>I42-E45</f>
        <v>440000</v>
      </c>
      <c r="M42" s="20">
        <f>J42-F45</f>
        <v>322000</v>
      </c>
      <c r="P42" s="48"/>
      <c r="Q42" s="48"/>
      <c r="R42" s="48"/>
      <c r="S42" s="48"/>
      <c r="Z42" s="2"/>
    </row>
    <row r="43" spans="1:26" s="14" customFormat="1" ht="31.5">
      <c r="A43" s="7" t="s">
        <v>170</v>
      </c>
      <c r="B43" s="12" t="s">
        <v>16</v>
      </c>
      <c r="C43" s="12" t="s">
        <v>88</v>
      </c>
      <c r="D43" s="8">
        <v>390372.97716999997</v>
      </c>
      <c r="E43" s="8">
        <v>172135.1507</v>
      </c>
      <c r="F43" s="8">
        <v>172203.85807</v>
      </c>
      <c r="G43" s="8">
        <v>169998.47559</v>
      </c>
      <c r="H43" s="22"/>
      <c r="P43" s="49"/>
      <c r="Q43" s="49"/>
      <c r="R43" s="49"/>
      <c r="S43" s="49"/>
      <c r="Z43" s="2"/>
    </row>
    <row r="44" spans="1:26" ht="15.75">
      <c r="A44" s="55" t="s">
        <v>169</v>
      </c>
      <c r="B44" s="78" t="s">
        <v>17</v>
      </c>
      <c r="C44" s="12"/>
      <c r="D44" s="8">
        <f>SUM(D45:D46)</f>
        <v>154454</v>
      </c>
      <c r="E44" s="8">
        <f>SUM(E45:E46)</f>
        <v>770052</v>
      </c>
      <c r="F44" s="8">
        <f>SUM(F45:F46)</f>
        <v>687000</v>
      </c>
      <c r="G44" s="8">
        <f>SUM(G45:G46)</f>
        <v>174528.1</v>
      </c>
      <c r="H44" s="27">
        <v>437334.37249999994</v>
      </c>
      <c r="I44" s="1">
        <v>116827.2</v>
      </c>
      <c r="J44" s="1">
        <v>123827.2</v>
      </c>
      <c r="K44" s="20">
        <f>H44-D47</f>
        <v>-69947.81345000007</v>
      </c>
      <c r="L44" s="20">
        <f>I44-E47</f>
        <v>-1514.199999999997</v>
      </c>
      <c r="M44" s="20">
        <f>J44-F47</f>
        <v>5485.800000000003</v>
      </c>
      <c r="P44" s="48"/>
      <c r="Q44" s="48"/>
      <c r="R44" s="48"/>
      <c r="S44" s="48"/>
      <c r="U44" s="20">
        <f>D47+D44</f>
        <v>661736.1859500001</v>
      </c>
      <c r="V44" s="20">
        <f>E47+E44</f>
        <v>888393.4</v>
      </c>
      <c r="W44" s="20">
        <f>F47+F44</f>
        <v>805341.4</v>
      </c>
      <c r="X44" s="20">
        <f>G47+G44</f>
        <v>310378.1</v>
      </c>
      <c r="Z44" s="2"/>
    </row>
    <row r="45" spans="1:26" ht="63">
      <c r="A45" s="56" t="s">
        <v>2</v>
      </c>
      <c r="B45" s="79"/>
      <c r="C45" s="12" t="s">
        <v>77</v>
      </c>
      <c r="D45" s="8">
        <f>194454-40000</f>
        <v>154454</v>
      </c>
      <c r="E45" s="8">
        <v>0</v>
      </c>
      <c r="F45" s="8">
        <v>0</v>
      </c>
      <c r="G45" s="8">
        <v>0</v>
      </c>
      <c r="H45" s="27"/>
      <c r="P45" s="48">
        <f>D45/95*5</f>
        <v>8129.157894736842</v>
      </c>
      <c r="Q45" s="48">
        <f aca="true" t="shared" si="1" ref="Q45:S46">E45/95*5</f>
        <v>0</v>
      </c>
      <c r="R45" s="48">
        <f t="shared" si="1"/>
        <v>0</v>
      </c>
      <c r="S45" s="48">
        <f t="shared" si="1"/>
        <v>0</v>
      </c>
      <c r="Z45" s="2"/>
    </row>
    <row r="46" spans="1:26" ht="31.5">
      <c r="A46" s="57" t="s">
        <v>2</v>
      </c>
      <c r="B46" s="80"/>
      <c r="C46" s="12" t="s">
        <v>88</v>
      </c>
      <c r="D46" s="8">
        <v>0</v>
      </c>
      <c r="E46" s="8">
        <v>770052</v>
      </c>
      <c r="F46" s="8">
        <v>687000</v>
      </c>
      <c r="G46" s="8">
        <v>174528.1</v>
      </c>
      <c r="H46" s="27"/>
      <c r="P46" s="48">
        <f>D46/95*5</f>
        <v>0</v>
      </c>
      <c r="Q46" s="48">
        <f t="shared" si="1"/>
        <v>40529.05263157895</v>
      </c>
      <c r="R46" s="48">
        <f t="shared" si="1"/>
        <v>36157.89473684211</v>
      </c>
      <c r="S46" s="48">
        <f t="shared" si="1"/>
        <v>9185.689473684211</v>
      </c>
      <c r="Z46" s="2"/>
    </row>
    <row r="47" spans="1:26" ht="15.75">
      <c r="A47" s="54" t="s">
        <v>168</v>
      </c>
      <c r="B47" s="81" t="s">
        <v>18</v>
      </c>
      <c r="C47" s="38"/>
      <c r="D47" s="8">
        <f>SUM(D48:D49)</f>
        <v>507282.18595</v>
      </c>
      <c r="E47" s="8">
        <f>SUM(E48:E49)</f>
        <v>118341.4</v>
      </c>
      <c r="F47" s="8">
        <f>SUM(F48:F49)</f>
        <v>118341.4</v>
      </c>
      <c r="G47" s="8">
        <f>SUM(G48:G49)</f>
        <v>135850</v>
      </c>
      <c r="H47" s="22">
        <v>376122.6</v>
      </c>
      <c r="I47" s="1">
        <v>403134.6</v>
      </c>
      <c r="J47" s="1">
        <v>428713.4</v>
      </c>
      <c r="K47" s="20">
        <f>H47-D52</f>
        <v>0</v>
      </c>
      <c r="L47" s="20">
        <f>I47-E52</f>
        <v>25639.29999999999</v>
      </c>
      <c r="M47" s="20">
        <f>J47-F52</f>
        <v>27191.100000000035</v>
      </c>
      <c r="P47" s="48"/>
      <c r="Q47" s="48"/>
      <c r="R47" s="48"/>
      <c r="S47" s="48"/>
      <c r="U47" s="20">
        <f>D57</f>
        <v>510</v>
      </c>
      <c r="V47" s="20">
        <f>E57</f>
        <v>450</v>
      </c>
      <c r="W47" s="20">
        <f>F57</f>
        <v>450</v>
      </c>
      <c r="X47" s="20">
        <f>G57</f>
        <v>450</v>
      </c>
      <c r="Z47" s="2"/>
    </row>
    <row r="48" spans="1:26" s="14" customFormat="1" ht="31.5">
      <c r="A48" s="54" t="s">
        <v>2</v>
      </c>
      <c r="B48" s="81"/>
      <c r="C48" s="12" t="s">
        <v>88</v>
      </c>
      <c r="D48" s="8">
        <v>507282.18595</v>
      </c>
      <c r="E48" s="8">
        <v>98841.4</v>
      </c>
      <c r="F48" s="8">
        <v>98841.4</v>
      </c>
      <c r="G48" s="8">
        <v>114350</v>
      </c>
      <c r="H48" s="22"/>
      <c r="P48" s="49">
        <f>28000/80*20+6300/98*2+2817.3/99*1+6438.3/98*2+83794/50*50+15000/80*20</f>
        <v>94832.42288188002</v>
      </c>
      <c r="Q48" s="49">
        <f>7000/98*2</f>
        <v>142.85714285714286</v>
      </c>
      <c r="R48" s="49">
        <f>7000/98*2</f>
        <v>142.85714285714286</v>
      </c>
      <c r="S48" s="49">
        <f>8000/98*2</f>
        <v>163.26530612244898</v>
      </c>
      <c r="Z48" s="2"/>
    </row>
    <row r="49" spans="1:26" ht="63" customHeight="1">
      <c r="A49" s="54" t="s">
        <v>2</v>
      </c>
      <c r="B49" s="81"/>
      <c r="C49" s="35" t="s">
        <v>84</v>
      </c>
      <c r="D49" s="8">
        <v>0</v>
      </c>
      <c r="E49" s="8">
        <v>19500</v>
      </c>
      <c r="F49" s="8">
        <v>19500</v>
      </c>
      <c r="G49" s="8">
        <v>21500</v>
      </c>
      <c r="H49" s="27">
        <v>14650</v>
      </c>
      <c r="I49" s="1">
        <v>3650</v>
      </c>
      <c r="J49" s="1">
        <v>3650</v>
      </c>
      <c r="K49" s="20">
        <f>H49-D54</f>
        <v>0</v>
      </c>
      <c r="L49" s="20">
        <f>I49-E54</f>
        <v>0</v>
      </c>
      <c r="M49" s="20">
        <f>J49-F54</f>
        <v>-100</v>
      </c>
      <c r="P49" s="48"/>
      <c r="Q49" s="48"/>
      <c r="R49" s="48"/>
      <c r="S49" s="48"/>
      <c r="Z49" s="2"/>
    </row>
    <row r="50" spans="1:26" ht="31.5">
      <c r="A50" s="7" t="s">
        <v>167</v>
      </c>
      <c r="B50" s="13" t="s">
        <v>19</v>
      </c>
      <c r="C50" s="12" t="s">
        <v>88</v>
      </c>
      <c r="D50" s="8">
        <v>0</v>
      </c>
      <c r="E50" s="8">
        <v>0</v>
      </c>
      <c r="F50" s="8">
        <v>0</v>
      </c>
      <c r="G50" s="8">
        <v>0</v>
      </c>
      <c r="H50" s="27"/>
      <c r="K50" s="20"/>
      <c r="L50" s="20"/>
      <c r="M50" s="20"/>
      <c r="P50" s="48"/>
      <c r="Q50" s="48"/>
      <c r="R50" s="48"/>
      <c r="S50" s="48"/>
      <c r="Z50" s="2"/>
    </row>
    <row r="51" spans="1:26" ht="31.5">
      <c r="A51" s="7" t="s">
        <v>166</v>
      </c>
      <c r="B51" s="12" t="s">
        <v>20</v>
      </c>
      <c r="C51" s="12" t="s">
        <v>88</v>
      </c>
      <c r="D51" s="8">
        <v>23614.9791</v>
      </c>
      <c r="E51" s="8">
        <v>40051.97355</v>
      </c>
      <c r="F51" s="8">
        <v>39651.38355</v>
      </c>
      <c r="G51" s="8">
        <v>40251.83831</v>
      </c>
      <c r="H51" s="27"/>
      <c r="P51" s="48"/>
      <c r="Q51" s="48"/>
      <c r="R51" s="48"/>
      <c r="S51" s="48"/>
      <c r="U51" s="20">
        <f>D51+D58</f>
        <v>35353.644589999996</v>
      </c>
      <c r="V51" s="20">
        <f>E51+E58</f>
        <v>54422.82218</v>
      </c>
      <c r="W51" s="20">
        <f>F51+F58</f>
        <v>54086.9099</v>
      </c>
      <c r="X51" s="20">
        <f>G51+G58</f>
        <v>54712.67659</v>
      </c>
      <c r="Z51" s="2"/>
    </row>
    <row r="52" spans="1:26" ht="47.25">
      <c r="A52" s="7" t="s">
        <v>165</v>
      </c>
      <c r="B52" s="15" t="s">
        <v>194</v>
      </c>
      <c r="C52" s="12" t="s">
        <v>88</v>
      </c>
      <c r="D52" s="8">
        <v>376122.6</v>
      </c>
      <c r="E52" s="8">
        <v>377495.3</v>
      </c>
      <c r="F52" s="8">
        <v>401522.3</v>
      </c>
      <c r="G52" s="8">
        <v>424956.2</v>
      </c>
      <c r="H52" s="27"/>
      <c r="P52" s="48"/>
      <c r="Q52" s="48"/>
      <c r="R52" s="48"/>
      <c r="S52" s="48"/>
      <c r="Z52" s="2"/>
    </row>
    <row r="53" spans="1:26" ht="47.25">
      <c r="A53" s="7" t="s">
        <v>164</v>
      </c>
      <c r="B53" s="15" t="s">
        <v>21</v>
      </c>
      <c r="C53" s="12" t="s">
        <v>88</v>
      </c>
      <c r="D53" s="8">
        <v>0</v>
      </c>
      <c r="E53" s="8">
        <v>0</v>
      </c>
      <c r="F53" s="8">
        <v>0</v>
      </c>
      <c r="G53" s="8">
        <v>0</v>
      </c>
      <c r="H53" s="27"/>
      <c r="P53" s="48"/>
      <c r="Q53" s="48"/>
      <c r="R53" s="48"/>
      <c r="S53" s="48"/>
      <c r="Z53" s="2"/>
    </row>
    <row r="54" spans="1:26" s="14" customFormat="1" ht="15.75">
      <c r="A54" s="54" t="s">
        <v>163</v>
      </c>
      <c r="B54" s="70" t="s">
        <v>22</v>
      </c>
      <c r="C54" s="12"/>
      <c r="D54" s="8">
        <f>SUM(D55:D56)</f>
        <v>14650</v>
      </c>
      <c r="E54" s="8">
        <f>SUM(E55:E56)</f>
        <v>3650</v>
      </c>
      <c r="F54" s="8">
        <f>SUM(F55:F56)</f>
        <v>3750</v>
      </c>
      <c r="G54" s="8">
        <f>SUM(G55:G56)</f>
        <v>3850</v>
      </c>
      <c r="H54" s="22"/>
      <c r="P54" s="49"/>
      <c r="Q54" s="49"/>
      <c r="R54" s="49"/>
      <c r="S54" s="49"/>
      <c r="U54" s="20">
        <f>D54</f>
        <v>14650</v>
      </c>
      <c r="V54" s="20">
        <f>E54</f>
        <v>3650</v>
      </c>
      <c r="W54" s="20">
        <f>F54</f>
        <v>3750</v>
      </c>
      <c r="X54" s="20">
        <f>G54</f>
        <v>3850</v>
      </c>
      <c r="Z54" s="2"/>
    </row>
    <row r="55" spans="1:26" ht="31.5">
      <c r="A55" s="54" t="s">
        <v>2</v>
      </c>
      <c r="B55" s="70"/>
      <c r="C55" s="12" t="s">
        <v>88</v>
      </c>
      <c r="D55" s="8">
        <v>14650</v>
      </c>
      <c r="E55" s="8">
        <v>2700</v>
      </c>
      <c r="F55" s="8">
        <v>2800</v>
      </c>
      <c r="G55" s="8">
        <v>2900</v>
      </c>
      <c r="H55" s="27">
        <v>11637.745599999998</v>
      </c>
      <c r="I55" s="1">
        <v>12899.422480000001</v>
      </c>
      <c r="J55" s="1">
        <v>12892.51198</v>
      </c>
      <c r="K55" s="20">
        <f aca="true" t="shared" si="2" ref="K55:M56">H55-D58</f>
        <v>-100.91989000000103</v>
      </c>
      <c r="L55" s="20">
        <f t="shared" si="2"/>
        <v>-1471.4261499999993</v>
      </c>
      <c r="M55" s="20">
        <f t="shared" si="2"/>
        <v>-1543.0143700000008</v>
      </c>
      <c r="P55" s="48"/>
      <c r="Q55" s="48"/>
      <c r="R55" s="48"/>
      <c r="S55" s="48"/>
      <c r="Z55" s="2"/>
    </row>
    <row r="56" spans="1:26" ht="31.5">
      <c r="A56" s="54" t="s">
        <v>2</v>
      </c>
      <c r="B56" s="70"/>
      <c r="C56" s="12" t="s">
        <v>84</v>
      </c>
      <c r="D56" s="8">
        <v>0</v>
      </c>
      <c r="E56" s="8">
        <v>950</v>
      </c>
      <c r="F56" s="8">
        <v>950</v>
      </c>
      <c r="G56" s="8">
        <v>950</v>
      </c>
      <c r="H56" s="27">
        <v>9932.2</v>
      </c>
      <c r="I56" s="1">
        <v>3497.2</v>
      </c>
      <c r="J56" s="1">
        <v>3497.2</v>
      </c>
      <c r="K56" s="20">
        <f t="shared" si="2"/>
        <v>0</v>
      </c>
      <c r="L56" s="20">
        <f t="shared" si="2"/>
        <v>-81.40000000000009</v>
      </c>
      <c r="M56" s="20">
        <f t="shared" si="2"/>
        <v>43.59999999999991</v>
      </c>
      <c r="P56" s="48"/>
      <c r="Q56" s="48"/>
      <c r="R56" s="48"/>
      <c r="S56" s="48"/>
      <c r="Z56" s="2"/>
    </row>
    <row r="57" spans="1:26" ht="31.5">
      <c r="A57" s="7" t="s">
        <v>162</v>
      </c>
      <c r="B57" s="12" t="s">
        <v>23</v>
      </c>
      <c r="C57" s="12" t="s">
        <v>88</v>
      </c>
      <c r="D57" s="8">
        <v>510</v>
      </c>
      <c r="E57" s="8">
        <v>450</v>
      </c>
      <c r="F57" s="8">
        <v>450</v>
      </c>
      <c r="G57" s="8">
        <v>450</v>
      </c>
      <c r="P57" s="48"/>
      <c r="Q57" s="48"/>
      <c r="R57" s="48"/>
      <c r="S57" s="48"/>
      <c r="Z57" s="2"/>
    </row>
    <row r="58" spans="1:26" s="3" customFormat="1" ht="47.25">
      <c r="A58" s="7" t="s">
        <v>161</v>
      </c>
      <c r="B58" s="15" t="s">
        <v>24</v>
      </c>
      <c r="C58" s="12" t="s">
        <v>88</v>
      </c>
      <c r="D58" s="8">
        <v>11738.66549</v>
      </c>
      <c r="E58" s="8">
        <v>14370.84863</v>
      </c>
      <c r="F58" s="8">
        <v>14435.52635</v>
      </c>
      <c r="G58" s="8">
        <v>14460.83828</v>
      </c>
      <c r="H58" s="27"/>
      <c r="P58" s="46"/>
      <c r="Q58" s="46"/>
      <c r="R58" s="46"/>
      <c r="S58" s="46"/>
      <c r="Z58" s="2"/>
    </row>
    <row r="59" spans="1:26" s="3" customFormat="1" ht="31.5">
      <c r="A59" s="7" t="s">
        <v>160</v>
      </c>
      <c r="B59" s="15" t="s">
        <v>25</v>
      </c>
      <c r="C59" s="12" t="s">
        <v>88</v>
      </c>
      <c r="D59" s="8">
        <v>9932.2</v>
      </c>
      <c r="E59" s="8">
        <v>3578.6</v>
      </c>
      <c r="F59" s="8">
        <v>3453.6</v>
      </c>
      <c r="G59" s="8">
        <v>3453.6</v>
      </c>
      <c r="H59" s="27"/>
      <c r="P59" s="46"/>
      <c r="Q59" s="46"/>
      <c r="R59" s="46"/>
      <c r="S59" s="46"/>
      <c r="Z59" s="2"/>
    </row>
    <row r="60" spans="1:26" s="3" customFormat="1" ht="47.25">
      <c r="A60" s="7" t="s">
        <v>159</v>
      </c>
      <c r="B60" s="15" t="s">
        <v>26</v>
      </c>
      <c r="C60" s="12" t="s">
        <v>88</v>
      </c>
      <c r="D60" s="8">
        <f>138</f>
        <v>138</v>
      </c>
      <c r="E60" s="8">
        <v>138</v>
      </c>
      <c r="F60" s="8">
        <v>138</v>
      </c>
      <c r="G60" s="8">
        <v>138</v>
      </c>
      <c r="H60" s="27"/>
      <c r="P60" s="46"/>
      <c r="Q60" s="46"/>
      <c r="R60" s="46"/>
      <c r="S60" s="46"/>
      <c r="Z60" s="2"/>
    </row>
    <row r="61" spans="1:26" s="3" customFormat="1" ht="78.75">
      <c r="A61" s="7" t="s">
        <v>158</v>
      </c>
      <c r="B61" s="15" t="s">
        <v>27</v>
      </c>
      <c r="C61" s="15" t="s">
        <v>89</v>
      </c>
      <c r="D61" s="8">
        <v>0</v>
      </c>
      <c r="E61" s="8">
        <v>0</v>
      </c>
      <c r="F61" s="8">
        <v>0</v>
      </c>
      <c r="G61" s="8">
        <v>0</v>
      </c>
      <c r="H61" s="27"/>
      <c r="P61" s="46"/>
      <c r="Q61" s="46"/>
      <c r="R61" s="46"/>
      <c r="S61" s="46"/>
      <c r="Z61" s="2"/>
    </row>
    <row r="62" spans="1:26" s="3" customFormat="1" ht="15.75">
      <c r="A62" s="65" t="s">
        <v>157</v>
      </c>
      <c r="B62" s="50" t="s">
        <v>28</v>
      </c>
      <c r="C62" s="33" t="s">
        <v>92</v>
      </c>
      <c r="D62" s="9">
        <f>SUM(D63:D65)</f>
        <v>2280928.08392</v>
      </c>
      <c r="E62" s="9">
        <f>SUM(E63:E65)</f>
        <v>2315691.19921</v>
      </c>
      <c r="F62" s="9">
        <f>SUM(F63:F65)</f>
        <v>2347341.8825199995</v>
      </c>
      <c r="G62" s="9">
        <f>SUM(G63:G65)</f>
        <v>2387026.8578100004</v>
      </c>
      <c r="H62" s="22"/>
      <c r="P62" s="46"/>
      <c r="Q62" s="46"/>
      <c r="R62" s="46"/>
      <c r="S62" s="46"/>
      <c r="Z62" s="2"/>
    </row>
    <row r="63" spans="1:26" s="3" customFormat="1" ht="63">
      <c r="A63" s="65" t="s">
        <v>2</v>
      </c>
      <c r="B63" s="83"/>
      <c r="C63" s="33" t="s">
        <v>93</v>
      </c>
      <c r="D63" s="8">
        <f>D67+D70+D74+D76+D77+D80+D81+D82+D83+D85+D86+D87+D89+D75+D84</f>
        <v>2133335.48392</v>
      </c>
      <c r="E63" s="8">
        <f>E67+E70+E74+E76+E77+E80+E81+E82+E83+E85+E86+E87+E89+E75+E84</f>
        <v>2162313.09921</v>
      </c>
      <c r="F63" s="8">
        <f>F67+F70+F74+F76+F77+F80+F81+F82+F83+F85+F86+F87+F89+F75+F84</f>
        <v>2193073.5825199997</v>
      </c>
      <c r="G63" s="8">
        <f>G67+G70+G74+G76+G77+G80+G81+G82+G83+G85+G86+G87+G89+G75+G84</f>
        <v>2233986.8578100004</v>
      </c>
      <c r="H63" s="22"/>
      <c r="P63" s="46"/>
      <c r="Q63" s="46"/>
      <c r="R63" s="46"/>
      <c r="S63" s="46"/>
      <c r="Z63" s="2"/>
    </row>
    <row r="64" spans="1:26" s="3" customFormat="1" ht="47.25">
      <c r="A64" s="65"/>
      <c r="B64" s="83"/>
      <c r="C64" s="12" t="s">
        <v>85</v>
      </c>
      <c r="D64" s="8">
        <v>0</v>
      </c>
      <c r="E64" s="8">
        <v>0</v>
      </c>
      <c r="F64" s="8">
        <v>0</v>
      </c>
      <c r="G64" s="8">
        <v>0</v>
      </c>
      <c r="H64" s="22"/>
      <c r="P64" s="46"/>
      <c r="Q64" s="46"/>
      <c r="R64" s="46"/>
      <c r="S64" s="46"/>
      <c r="Z64" s="2"/>
    </row>
    <row r="65" spans="1:26" s="3" customFormat="1" ht="31.5">
      <c r="A65" s="65" t="s">
        <v>2</v>
      </c>
      <c r="B65" s="83"/>
      <c r="C65" s="12" t="s">
        <v>82</v>
      </c>
      <c r="D65" s="8">
        <f>D68+D71+D73+D79</f>
        <v>147592.59999999998</v>
      </c>
      <c r="E65" s="8">
        <f>E68+E71+E73+E79</f>
        <v>153378.1</v>
      </c>
      <c r="F65" s="8">
        <f>F68+F71+F73+F79</f>
        <v>154268.3</v>
      </c>
      <c r="G65" s="8">
        <f>G68+G71+G73+G79</f>
        <v>153040</v>
      </c>
      <c r="H65" s="27"/>
      <c r="P65" s="46"/>
      <c r="Q65" s="46"/>
      <c r="R65" s="46"/>
      <c r="S65" s="46"/>
      <c r="Z65" s="2"/>
    </row>
    <row r="66" spans="1:26" s="3" customFormat="1" ht="15.75">
      <c r="A66" s="54" t="s">
        <v>156</v>
      </c>
      <c r="B66" s="61" t="s">
        <v>29</v>
      </c>
      <c r="C66" s="12"/>
      <c r="D66" s="8">
        <f>SUM(D67:D68)</f>
        <v>2215922.65392</v>
      </c>
      <c r="E66" s="8">
        <f>SUM(E67:E68)</f>
        <v>2282439.09921</v>
      </c>
      <c r="F66" s="8">
        <f>SUM(F67:F68)</f>
        <v>2330726.0825199992</v>
      </c>
      <c r="G66" s="8">
        <f>SUM(G67:G68)</f>
        <v>2371573.55781</v>
      </c>
      <c r="H66" s="27"/>
      <c r="P66" s="46"/>
      <c r="Q66" s="46"/>
      <c r="R66" s="46"/>
      <c r="S66" s="46"/>
      <c r="Z66" s="2"/>
    </row>
    <row r="67" spans="1:26" s="3" customFormat="1" ht="31.5">
      <c r="A67" s="54" t="s">
        <v>2</v>
      </c>
      <c r="B67" s="61"/>
      <c r="C67" s="12" t="s">
        <v>88</v>
      </c>
      <c r="D67" s="8">
        <v>2072218.35392</v>
      </c>
      <c r="E67" s="8">
        <v>2133289.89921</v>
      </c>
      <c r="F67" s="8">
        <v>2181067.7825199994</v>
      </c>
      <c r="G67" s="8">
        <v>2221401.05781</v>
      </c>
      <c r="H67" s="27"/>
      <c r="P67" s="46"/>
      <c r="Q67" s="46"/>
      <c r="R67" s="46"/>
      <c r="S67" s="46"/>
      <c r="U67" s="19">
        <f>D66</f>
        <v>2215922.65392</v>
      </c>
      <c r="V67" s="19">
        <f>E66</f>
        <v>2282439.09921</v>
      </c>
      <c r="W67" s="19">
        <f>F66</f>
        <v>2330726.0825199992</v>
      </c>
      <c r="X67" s="19">
        <f>G66</f>
        <v>2371573.55781</v>
      </c>
      <c r="Z67" s="2"/>
    </row>
    <row r="68" spans="1:26" s="3" customFormat="1" ht="31.5">
      <c r="A68" s="54" t="s">
        <v>2</v>
      </c>
      <c r="B68" s="61"/>
      <c r="C68" s="12" t="s">
        <v>82</v>
      </c>
      <c r="D68" s="8">
        <v>143704.3</v>
      </c>
      <c r="E68" s="8">
        <v>149149.2</v>
      </c>
      <c r="F68" s="8">
        <v>149658.3</v>
      </c>
      <c r="G68" s="8">
        <v>150172.5</v>
      </c>
      <c r="H68" s="27"/>
      <c r="P68" s="46"/>
      <c r="Q68" s="46"/>
      <c r="R68" s="46"/>
      <c r="S68" s="46"/>
      <c r="Z68" s="2"/>
    </row>
    <row r="69" spans="1:26" s="3" customFormat="1" ht="15.75">
      <c r="A69" s="54" t="s">
        <v>155</v>
      </c>
      <c r="B69" s="61" t="s">
        <v>30</v>
      </c>
      <c r="C69" s="12"/>
      <c r="D69" s="8">
        <f>SUM(D70:D71)</f>
        <v>53314.43</v>
      </c>
      <c r="E69" s="8">
        <f>SUM(E70:E71)</f>
        <v>7412.9</v>
      </c>
      <c r="F69" s="8">
        <f>SUM(F70:F71)</f>
        <v>5484.1</v>
      </c>
      <c r="G69" s="8">
        <f>SUM(G70:G71)</f>
        <v>4484.1</v>
      </c>
      <c r="H69" s="27"/>
      <c r="P69" s="46"/>
      <c r="Q69" s="46"/>
      <c r="R69" s="46"/>
      <c r="S69" s="46"/>
      <c r="U69" s="19">
        <f>D69+D83</f>
        <v>57014.43</v>
      </c>
      <c r="V69" s="19">
        <f>E69+E83</f>
        <v>11162.9</v>
      </c>
      <c r="W69" s="19">
        <f>F69+F83</f>
        <v>9474.1</v>
      </c>
      <c r="X69" s="19">
        <f>G69+G83</f>
        <v>8474.1</v>
      </c>
      <c r="Z69" s="2"/>
    </row>
    <row r="70" spans="1:26" s="3" customFormat="1" ht="51" customHeight="1">
      <c r="A70" s="54" t="s">
        <v>2</v>
      </c>
      <c r="B70" s="61"/>
      <c r="C70" s="12" t="s">
        <v>88</v>
      </c>
      <c r="D70" s="8">
        <v>50174.93</v>
      </c>
      <c r="E70" s="8">
        <v>3682.3999999999996</v>
      </c>
      <c r="F70" s="8">
        <v>1615.0000000000005</v>
      </c>
      <c r="G70" s="8">
        <v>2115.0000000000005</v>
      </c>
      <c r="H70" s="27"/>
      <c r="P70" s="46"/>
      <c r="Q70" s="46"/>
      <c r="R70" s="46"/>
      <c r="S70" s="46"/>
      <c r="Z70" s="2"/>
    </row>
    <row r="71" spans="1:26" s="3" customFormat="1" ht="31.5" hidden="1">
      <c r="A71" s="54" t="s">
        <v>2</v>
      </c>
      <c r="B71" s="61"/>
      <c r="C71" s="12" t="s">
        <v>82</v>
      </c>
      <c r="D71" s="8">
        <v>3139.5</v>
      </c>
      <c r="E71" s="8">
        <v>3730.5</v>
      </c>
      <c r="F71" s="8">
        <v>3869.1</v>
      </c>
      <c r="G71" s="8">
        <v>2369.1</v>
      </c>
      <c r="H71" s="8">
        <v>60</v>
      </c>
      <c r="I71" s="8">
        <v>60</v>
      </c>
      <c r="J71" s="8">
        <v>60</v>
      </c>
      <c r="K71" s="8">
        <v>60</v>
      </c>
      <c r="L71" s="8">
        <v>60</v>
      </c>
      <c r="M71" s="8">
        <v>60</v>
      </c>
      <c r="N71" s="8">
        <v>60</v>
      </c>
      <c r="P71" s="46"/>
      <c r="Q71" s="46"/>
      <c r="R71" s="46"/>
      <c r="S71" s="46"/>
      <c r="Z71" s="2"/>
    </row>
    <row r="72" spans="1:26" s="3" customFormat="1" ht="6" customHeight="1" hidden="1">
      <c r="A72" s="54" t="s">
        <v>154</v>
      </c>
      <c r="B72" s="61" t="s">
        <v>31</v>
      </c>
      <c r="C72" s="18"/>
      <c r="D72" s="8">
        <f>SUM(D73:D74)</f>
        <v>2174.4</v>
      </c>
      <c r="E72" s="8">
        <f>SUM(E73:E74)</f>
        <v>2174.4</v>
      </c>
      <c r="F72" s="8">
        <f>SUM(F73:F74)</f>
        <v>2174.4</v>
      </c>
      <c r="G72" s="8">
        <f>SUM(G73:G74)</f>
        <v>2174.4</v>
      </c>
      <c r="H72" s="22"/>
      <c r="P72" s="46"/>
      <c r="Q72" s="46"/>
      <c r="R72" s="46"/>
      <c r="S72" s="46"/>
      <c r="U72" s="19">
        <f>D72+D76+D77+D86</f>
        <v>3273.4</v>
      </c>
      <c r="V72" s="19">
        <f>E72+E76+E77+E86</f>
        <v>3014.4</v>
      </c>
      <c r="W72" s="19">
        <f>F72+F76+F77+F86</f>
        <v>2606.9</v>
      </c>
      <c r="X72" s="19">
        <f>G72+G76+G77+G86</f>
        <v>2606.9</v>
      </c>
      <c r="Z72" s="2"/>
    </row>
    <row r="73" spans="1:26" s="3" customFormat="1" ht="106.5" customHeight="1">
      <c r="A73" s="54" t="s">
        <v>2</v>
      </c>
      <c r="B73" s="61"/>
      <c r="C73" s="36" t="s">
        <v>82</v>
      </c>
      <c r="D73" s="8">
        <v>388.8</v>
      </c>
      <c r="E73" s="8">
        <v>388.8</v>
      </c>
      <c r="F73" s="8">
        <v>388.8</v>
      </c>
      <c r="G73" s="8">
        <v>388.8</v>
      </c>
      <c r="H73" s="22"/>
      <c r="P73" s="46"/>
      <c r="Q73" s="46"/>
      <c r="R73" s="46"/>
      <c r="S73" s="46"/>
      <c r="Z73" s="2"/>
    </row>
    <row r="74" spans="1:26" s="3" customFormat="1" ht="43.5" customHeight="1">
      <c r="A74" s="54" t="s">
        <v>2</v>
      </c>
      <c r="B74" s="61"/>
      <c r="C74" s="12" t="s">
        <v>88</v>
      </c>
      <c r="D74" s="8">
        <v>1785.6</v>
      </c>
      <c r="E74" s="8">
        <v>1785.6</v>
      </c>
      <c r="F74" s="8">
        <v>1785.6</v>
      </c>
      <c r="G74" s="8">
        <v>1785.6</v>
      </c>
      <c r="H74" s="22"/>
      <c r="P74" s="46"/>
      <c r="Q74" s="46"/>
      <c r="R74" s="46"/>
      <c r="S74" s="46"/>
      <c r="Z74" s="2"/>
    </row>
    <row r="75" spans="1:24" s="2" customFormat="1" ht="47.25">
      <c r="A75" s="7" t="s">
        <v>153</v>
      </c>
      <c r="B75" s="12" t="s">
        <v>26</v>
      </c>
      <c r="C75" s="12" t="s">
        <v>88</v>
      </c>
      <c r="D75" s="8">
        <v>60</v>
      </c>
      <c r="E75" s="8">
        <v>60</v>
      </c>
      <c r="F75" s="8">
        <v>60</v>
      </c>
      <c r="G75" s="8">
        <v>60</v>
      </c>
      <c r="H75" s="8">
        <f aca="true" t="shared" si="3" ref="H75:N75">H76+H77</f>
        <v>0</v>
      </c>
      <c r="I75" s="8">
        <f t="shared" si="3"/>
        <v>0</v>
      </c>
      <c r="J75" s="8">
        <f t="shared" si="3"/>
        <v>0</v>
      </c>
      <c r="K75" s="8">
        <f t="shared" si="3"/>
        <v>0</v>
      </c>
      <c r="L75" s="8">
        <f t="shared" si="3"/>
        <v>0</v>
      </c>
      <c r="M75" s="8">
        <f t="shared" si="3"/>
        <v>0</v>
      </c>
      <c r="N75" s="8">
        <f t="shared" si="3"/>
        <v>0</v>
      </c>
      <c r="P75" s="47"/>
      <c r="Q75" s="47"/>
      <c r="R75" s="47"/>
      <c r="S75" s="47"/>
      <c r="U75" s="19">
        <f>D78+D82+D84+D85+D87+D89</f>
        <v>2907.6</v>
      </c>
      <c r="V75" s="19">
        <f>E78+E82+E84+E85+E87+E89</f>
        <v>18714.8</v>
      </c>
      <c r="W75" s="19">
        <f>F78+F82+F84+F85+F87+F89</f>
        <v>2709.7999999999997</v>
      </c>
      <c r="X75" s="19">
        <f>G78+G82+G84+G85+G87+G89</f>
        <v>2547.2999999999997</v>
      </c>
    </row>
    <row r="76" spans="1:19" s="2" customFormat="1" ht="47.25">
      <c r="A76" s="7" t="s">
        <v>152</v>
      </c>
      <c r="B76" s="12" t="s">
        <v>32</v>
      </c>
      <c r="C76" s="12" t="s">
        <v>88</v>
      </c>
      <c r="D76" s="8">
        <v>100</v>
      </c>
      <c r="E76" s="8">
        <v>50</v>
      </c>
      <c r="F76" s="8">
        <v>100</v>
      </c>
      <c r="G76" s="8">
        <v>100</v>
      </c>
      <c r="H76" s="27"/>
      <c r="P76" s="47"/>
      <c r="Q76" s="47"/>
      <c r="R76" s="47"/>
      <c r="S76" s="47"/>
    </row>
    <row r="77" spans="1:19" s="2" customFormat="1" ht="31.5">
      <c r="A77" s="7" t="s">
        <v>151</v>
      </c>
      <c r="B77" s="12" t="s">
        <v>33</v>
      </c>
      <c r="C77" s="12" t="s">
        <v>88</v>
      </c>
      <c r="D77" s="8">
        <v>649</v>
      </c>
      <c r="E77" s="8">
        <v>340</v>
      </c>
      <c r="F77" s="8">
        <v>0</v>
      </c>
      <c r="G77" s="8">
        <v>0</v>
      </c>
      <c r="H77" s="27"/>
      <c r="P77" s="47"/>
      <c r="Q77" s="47"/>
      <c r="R77" s="47"/>
      <c r="S77" s="47"/>
    </row>
    <row r="78" spans="1:26" s="3" customFormat="1" ht="15.75">
      <c r="A78" s="54" t="s">
        <v>150</v>
      </c>
      <c r="B78" s="82" t="s">
        <v>34</v>
      </c>
      <c r="C78" s="37"/>
      <c r="D78" s="8">
        <f>SUM(D79:D80)</f>
        <v>2060</v>
      </c>
      <c r="E78" s="8">
        <f>SUM(E79:E80)</f>
        <v>17409.6</v>
      </c>
      <c r="F78" s="8">
        <f>SUM(F79:F80)</f>
        <v>1972.1</v>
      </c>
      <c r="G78" s="8">
        <f>SUM(G79:G80)</f>
        <v>1809.6</v>
      </c>
      <c r="H78" s="22"/>
      <c r="P78" s="46"/>
      <c r="Q78" s="46"/>
      <c r="R78" s="46"/>
      <c r="S78" s="46"/>
      <c r="U78" s="19">
        <f>D75+D81</f>
        <v>1810</v>
      </c>
      <c r="V78" s="19">
        <f>E75+E81</f>
        <v>360</v>
      </c>
      <c r="W78" s="19">
        <f>F75+F81</f>
        <v>1825</v>
      </c>
      <c r="X78" s="19">
        <f>G75+G81</f>
        <v>1825</v>
      </c>
      <c r="Z78" s="2"/>
    </row>
    <row r="79" spans="1:26" s="3" customFormat="1" ht="36" customHeight="1">
      <c r="A79" s="54" t="s">
        <v>2</v>
      </c>
      <c r="B79" s="82"/>
      <c r="C79" s="18" t="s">
        <v>83</v>
      </c>
      <c r="D79" s="8">
        <v>360</v>
      </c>
      <c r="E79" s="8">
        <v>109.6</v>
      </c>
      <c r="F79" s="8">
        <v>352.1</v>
      </c>
      <c r="G79" s="8">
        <v>109.6</v>
      </c>
      <c r="H79" s="22"/>
      <c r="P79" s="46"/>
      <c r="Q79" s="46"/>
      <c r="R79" s="46"/>
      <c r="S79" s="46"/>
      <c r="Z79" s="2"/>
    </row>
    <row r="80" spans="1:26" s="3" customFormat="1" ht="31.5">
      <c r="A80" s="54" t="s">
        <v>2</v>
      </c>
      <c r="B80" s="82"/>
      <c r="C80" s="18" t="s">
        <v>88</v>
      </c>
      <c r="D80" s="8">
        <f>400+1000+100+100+100</f>
        <v>1700</v>
      </c>
      <c r="E80" s="8">
        <v>17300</v>
      </c>
      <c r="F80" s="8">
        <v>1620</v>
      </c>
      <c r="G80" s="8">
        <v>1700</v>
      </c>
      <c r="H80" s="22"/>
      <c r="P80" s="46"/>
      <c r="Q80" s="46"/>
      <c r="R80" s="46"/>
      <c r="S80" s="46"/>
      <c r="Z80" s="2"/>
    </row>
    <row r="81" spans="1:26" s="3" customFormat="1" ht="31.5">
      <c r="A81" s="7" t="s">
        <v>149</v>
      </c>
      <c r="B81" s="18" t="s">
        <v>35</v>
      </c>
      <c r="C81" s="18" t="s">
        <v>88</v>
      </c>
      <c r="D81" s="8">
        <f>900+50+100+500+200</f>
        <v>1750</v>
      </c>
      <c r="E81" s="8">
        <v>300</v>
      </c>
      <c r="F81" s="8">
        <v>1765</v>
      </c>
      <c r="G81" s="8">
        <v>1765</v>
      </c>
      <c r="H81" s="27"/>
      <c r="P81" s="46"/>
      <c r="Q81" s="46"/>
      <c r="R81" s="46"/>
      <c r="S81" s="46"/>
      <c r="Z81" s="2"/>
    </row>
    <row r="82" spans="1:26" s="3" customFormat="1" ht="31.5">
      <c r="A82" s="7" t="s">
        <v>148</v>
      </c>
      <c r="B82" s="18" t="s">
        <v>36</v>
      </c>
      <c r="C82" s="18" t="s">
        <v>88</v>
      </c>
      <c r="D82" s="8">
        <v>0</v>
      </c>
      <c r="E82" s="8">
        <v>255</v>
      </c>
      <c r="F82" s="8">
        <v>0</v>
      </c>
      <c r="G82" s="8">
        <v>0</v>
      </c>
      <c r="H82" s="22"/>
      <c r="P82" s="46"/>
      <c r="Q82" s="46"/>
      <c r="R82" s="46"/>
      <c r="S82" s="46"/>
      <c r="Z82" s="2"/>
    </row>
    <row r="83" spans="1:26" s="3" customFormat="1" ht="31.5">
      <c r="A83" s="7" t="s">
        <v>147</v>
      </c>
      <c r="B83" s="18" t="s">
        <v>37</v>
      </c>
      <c r="C83" s="18" t="s">
        <v>88</v>
      </c>
      <c r="D83" s="8">
        <v>3700</v>
      </c>
      <c r="E83" s="8">
        <v>3750</v>
      </c>
      <c r="F83" s="8">
        <v>3990</v>
      </c>
      <c r="G83" s="8">
        <v>3990</v>
      </c>
      <c r="H83" s="22"/>
      <c r="P83" s="46"/>
      <c r="Q83" s="46"/>
      <c r="R83" s="46"/>
      <c r="S83" s="46"/>
      <c r="Z83" s="2"/>
    </row>
    <row r="84" spans="1:26" s="3" customFormat="1" ht="55.5" customHeight="1">
      <c r="A84" s="7" t="s">
        <v>146</v>
      </c>
      <c r="B84" s="18" t="s">
        <v>38</v>
      </c>
      <c r="C84" s="18" t="s">
        <v>88</v>
      </c>
      <c r="D84" s="8">
        <v>597.6</v>
      </c>
      <c r="E84" s="8">
        <v>500.2</v>
      </c>
      <c r="F84" s="8">
        <v>500.2</v>
      </c>
      <c r="G84" s="8">
        <v>500.2</v>
      </c>
      <c r="H84" s="22"/>
      <c r="P84" s="46"/>
      <c r="Q84" s="46"/>
      <c r="R84" s="46"/>
      <c r="S84" s="46"/>
      <c r="Z84" s="2"/>
    </row>
    <row r="85" spans="1:26" s="3" customFormat="1" ht="47.25">
      <c r="A85" s="7" t="s">
        <v>145</v>
      </c>
      <c r="B85" s="18" t="s">
        <v>39</v>
      </c>
      <c r="C85" s="18" t="s">
        <v>88</v>
      </c>
      <c r="D85" s="8">
        <v>0</v>
      </c>
      <c r="E85" s="8">
        <v>500</v>
      </c>
      <c r="F85" s="8">
        <v>0</v>
      </c>
      <c r="G85" s="8">
        <v>0</v>
      </c>
      <c r="H85" s="27"/>
      <c r="P85" s="46"/>
      <c r="Q85" s="46"/>
      <c r="R85" s="46"/>
      <c r="S85" s="46"/>
      <c r="Z85" s="2"/>
    </row>
    <row r="86" spans="1:26" s="3" customFormat="1" ht="31.5">
      <c r="A86" s="7" t="s">
        <v>144</v>
      </c>
      <c r="B86" s="18" t="s">
        <v>40</v>
      </c>
      <c r="C86" s="18" t="s">
        <v>88</v>
      </c>
      <c r="D86" s="8">
        <f>100+100+50+100</f>
        <v>350</v>
      </c>
      <c r="E86" s="8">
        <v>450</v>
      </c>
      <c r="F86" s="8">
        <v>332.5</v>
      </c>
      <c r="G86" s="8">
        <v>332.5</v>
      </c>
      <c r="H86" s="27"/>
      <c r="P86" s="46"/>
      <c r="Q86" s="46"/>
      <c r="R86" s="46"/>
      <c r="S86" s="46"/>
      <c r="Z86" s="2"/>
    </row>
    <row r="87" spans="1:26" s="3" customFormat="1" ht="53.25" customHeight="1">
      <c r="A87" s="7" t="s">
        <v>143</v>
      </c>
      <c r="B87" s="18" t="s">
        <v>41</v>
      </c>
      <c r="C87" s="18" t="s">
        <v>88</v>
      </c>
      <c r="D87" s="8">
        <v>0</v>
      </c>
      <c r="E87" s="8">
        <v>50</v>
      </c>
      <c r="F87" s="8">
        <v>0</v>
      </c>
      <c r="G87" s="8">
        <v>0</v>
      </c>
      <c r="H87" s="27"/>
      <c r="P87" s="46"/>
      <c r="Q87" s="46"/>
      <c r="R87" s="46"/>
      <c r="S87" s="46"/>
      <c r="Z87" s="2"/>
    </row>
    <row r="88" spans="1:26" s="3" customFormat="1" ht="53.25" customHeight="1">
      <c r="A88" s="7" t="s">
        <v>142</v>
      </c>
      <c r="B88" s="18" t="s">
        <v>42</v>
      </c>
      <c r="C88" s="18" t="s">
        <v>88</v>
      </c>
      <c r="D88" s="8">
        <v>0</v>
      </c>
      <c r="E88" s="8">
        <v>0</v>
      </c>
      <c r="F88" s="8">
        <v>0</v>
      </c>
      <c r="G88" s="8">
        <v>0</v>
      </c>
      <c r="H88" s="27"/>
      <c r="P88" s="46"/>
      <c r="Q88" s="46"/>
      <c r="R88" s="46"/>
      <c r="S88" s="46"/>
      <c r="Z88" s="2"/>
    </row>
    <row r="89" spans="1:26" s="3" customFormat="1" ht="31.5">
      <c r="A89" s="7" t="s">
        <v>141</v>
      </c>
      <c r="B89" s="18" t="s">
        <v>43</v>
      </c>
      <c r="C89" s="18" t="s">
        <v>88</v>
      </c>
      <c r="D89" s="8">
        <f>150+100</f>
        <v>250</v>
      </c>
      <c r="E89" s="8">
        <v>0</v>
      </c>
      <c r="F89" s="8">
        <v>237.5</v>
      </c>
      <c r="G89" s="8">
        <v>237.5</v>
      </c>
      <c r="H89" s="27"/>
      <c r="P89" s="46"/>
      <c r="Q89" s="46"/>
      <c r="R89" s="46"/>
      <c r="S89" s="46"/>
      <c r="Z89" s="2"/>
    </row>
    <row r="90" spans="1:26" s="3" customFormat="1" ht="110.25">
      <c r="A90" s="7" t="s">
        <v>140</v>
      </c>
      <c r="B90" s="18" t="s">
        <v>44</v>
      </c>
      <c r="C90" s="18" t="s">
        <v>90</v>
      </c>
      <c r="D90" s="8">
        <v>0</v>
      </c>
      <c r="E90" s="8">
        <v>0</v>
      </c>
      <c r="F90" s="8">
        <v>0</v>
      </c>
      <c r="G90" s="8">
        <v>0</v>
      </c>
      <c r="H90" s="27"/>
      <c r="P90" s="46"/>
      <c r="Q90" s="46"/>
      <c r="R90" s="46"/>
      <c r="S90" s="46"/>
      <c r="Z90" s="2"/>
    </row>
    <row r="91" spans="1:26" s="3" customFormat="1" ht="15.75">
      <c r="A91" s="62" t="s">
        <v>139</v>
      </c>
      <c r="B91" s="71" t="s">
        <v>45</v>
      </c>
      <c r="C91" s="33" t="s">
        <v>92</v>
      </c>
      <c r="D91" s="9">
        <f>SUM(D92:D100)</f>
        <v>1898051.8519199998</v>
      </c>
      <c r="E91" s="9">
        <f>SUM(E92:E100)</f>
        <v>2223776.61791</v>
      </c>
      <c r="F91" s="9">
        <f>SUM(F92:F100)</f>
        <v>2236575.43951</v>
      </c>
      <c r="G91" s="9">
        <f>SUM(G92:G100)</f>
        <v>2238677.28001</v>
      </c>
      <c r="H91" s="27"/>
      <c r="P91" s="9">
        <f>SUM(P92:P100)</f>
        <v>0</v>
      </c>
      <c r="Q91" s="9">
        <f>SUM(Q92:Q100)</f>
        <v>8672.25</v>
      </c>
      <c r="R91" s="9">
        <f>SUM(R92:R100)</f>
        <v>8672.25</v>
      </c>
      <c r="S91" s="9">
        <f>SUM(S92:S100)</f>
        <v>8672.25</v>
      </c>
      <c r="Z91" s="2"/>
    </row>
    <row r="92" spans="1:26" s="3" customFormat="1" ht="63">
      <c r="A92" s="63"/>
      <c r="B92" s="72"/>
      <c r="C92" s="33" t="s">
        <v>99</v>
      </c>
      <c r="D92" s="8">
        <f>D101+D102+D103+D107+D108+D113+D117+D119+D120+D122+D124+D126</f>
        <v>1894188.8519199998</v>
      </c>
      <c r="E92" s="8">
        <f>E101+E102+E103+E107+E108+E113+E117+E119+E120+E122+E124+E126</f>
        <v>2220083.81791</v>
      </c>
      <c r="F92" s="8">
        <f>F101+F102+F103+F107+F108+F113+F117+F119+F120+F122+F124+F126</f>
        <v>2232882.63951</v>
      </c>
      <c r="G92" s="8">
        <f>G101+G102+G103+G107+G108+G113+G117+G119+G120+G122+G124+G126</f>
        <v>2234984.48001</v>
      </c>
      <c r="H92" s="27"/>
      <c r="P92" s="8">
        <f>P101+P102+P103+P107+P108+P113+P117+P119+P120+P122+P124+P126</f>
        <v>0</v>
      </c>
      <c r="Q92" s="8">
        <f>Q101+Q102+Q103+Q107+Q108+Q113+Q117+Q119+Q120+Q122+Q124+Q126</f>
        <v>8672.25</v>
      </c>
      <c r="R92" s="8">
        <f>R101+R102+R103+R107+R108+R113+R117+R119+R120+R122+R124+R126</f>
        <v>8672.25</v>
      </c>
      <c r="S92" s="8">
        <f>S101+S102+S103+S107+S108+S113+S117+S119+S120+S122+S124+S126</f>
        <v>8672.25</v>
      </c>
      <c r="Z92" s="2"/>
    </row>
    <row r="93" spans="1:26" s="3" customFormat="1" ht="31.5">
      <c r="A93" s="63"/>
      <c r="B93" s="72"/>
      <c r="C93" s="12" t="s">
        <v>81</v>
      </c>
      <c r="D93" s="16">
        <f>D111</f>
        <v>1209</v>
      </c>
      <c r="E93" s="16">
        <f>E111</f>
        <v>1151.5</v>
      </c>
      <c r="F93" s="16">
        <f>F111</f>
        <v>1151.5</v>
      </c>
      <c r="G93" s="16">
        <f>G111</f>
        <v>1151.5</v>
      </c>
      <c r="H93" s="8" t="e">
        <f>H96+#REF!+#REF!+H101+H102+H108+H113+H114+H116+H117+H119+#REF!</f>
        <v>#REF!</v>
      </c>
      <c r="I93" s="8" t="e">
        <f>I96+#REF!+#REF!+I101+I102+I108+I113+I114+I116+I117+I119+#REF!</f>
        <v>#REF!</v>
      </c>
      <c r="J93" s="8" t="e">
        <f>J96+#REF!+#REF!+J101+J102+J108+J113+J114+J116+J117+J119+#REF!</f>
        <v>#REF!</v>
      </c>
      <c r="K93" s="8" t="e">
        <f>K96+#REF!+#REF!+K101+K102+K108+K113+K114+K116+K117+K119+#REF!</f>
        <v>#REF!</v>
      </c>
      <c r="L93" s="8" t="e">
        <f>L96+#REF!+#REF!+L101+L102+L108+L113+L114+L116+L117+L119+#REF!</f>
        <v>#REF!</v>
      </c>
      <c r="M93" s="8" t="e">
        <f>M96+#REF!+#REF!+M101+M102+M108+M113+M114+M116+M117+M119+#REF!</f>
        <v>#REF!</v>
      </c>
      <c r="N93" s="8" t="e">
        <f>N96+#REF!+#REF!+N101+N102+N108+N113+N114+N116+N117+N119+#REF!</f>
        <v>#REF!</v>
      </c>
      <c r="P93" s="16">
        <f>P111</f>
        <v>0</v>
      </c>
      <c r="Q93" s="16">
        <f>Q111</f>
        <v>0</v>
      </c>
      <c r="R93" s="16">
        <f>R111</f>
        <v>0</v>
      </c>
      <c r="S93" s="16">
        <f>S111</f>
        <v>0</v>
      </c>
      <c r="Z93" s="2"/>
    </row>
    <row r="94" spans="1:26" s="3" customFormat="1" ht="37.5" customHeight="1">
      <c r="A94" s="63"/>
      <c r="B94" s="72"/>
      <c r="C94" s="12" t="s">
        <v>95</v>
      </c>
      <c r="D94" s="16">
        <f aca="true" t="shared" si="4" ref="D94:G95">D115</f>
        <v>400</v>
      </c>
      <c r="E94" s="16">
        <f t="shared" si="4"/>
        <v>400</v>
      </c>
      <c r="F94" s="16">
        <f t="shared" si="4"/>
        <v>400</v>
      </c>
      <c r="G94" s="16">
        <f t="shared" si="4"/>
        <v>400</v>
      </c>
      <c r="H94" s="22"/>
      <c r="P94" s="16">
        <f aca="true" t="shared" si="5" ref="P94:S95">P115</f>
        <v>0</v>
      </c>
      <c r="Q94" s="16">
        <f t="shared" si="5"/>
        <v>0</v>
      </c>
      <c r="R94" s="16">
        <f t="shared" si="5"/>
        <v>0</v>
      </c>
      <c r="S94" s="16">
        <f t="shared" si="5"/>
        <v>0</v>
      </c>
      <c r="Z94" s="2"/>
    </row>
    <row r="95" spans="1:26" s="3" customFormat="1" ht="47.25">
      <c r="A95" s="63"/>
      <c r="B95" s="72"/>
      <c r="C95" s="12" t="s">
        <v>78</v>
      </c>
      <c r="D95" s="16">
        <f t="shared" si="4"/>
        <v>1130</v>
      </c>
      <c r="E95" s="16">
        <f t="shared" si="4"/>
        <v>1073.5</v>
      </c>
      <c r="F95" s="16">
        <f t="shared" si="4"/>
        <v>1073.5</v>
      </c>
      <c r="G95" s="16">
        <f t="shared" si="4"/>
        <v>1073.5</v>
      </c>
      <c r="H95" s="22"/>
      <c r="P95" s="16">
        <f t="shared" si="5"/>
        <v>0</v>
      </c>
      <c r="Q95" s="16">
        <f t="shared" si="5"/>
        <v>0</v>
      </c>
      <c r="R95" s="16">
        <f t="shared" si="5"/>
        <v>0</v>
      </c>
      <c r="S95" s="16">
        <f t="shared" si="5"/>
        <v>0</v>
      </c>
      <c r="Z95" s="2"/>
    </row>
    <row r="96" spans="1:26" s="3" customFormat="1" ht="47.25">
      <c r="A96" s="63"/>
      <c r="B96" s="72"/>
      <c r="C96" s="12" t="s">
        <v>79</v>
      </c>
      <c r="D96" s="16">
        <f>D112</f>
        <v>1124</v>
      </c>
      <c r="E96" s="16">
        <f>E112</f>
        <v>1067.8</v>
      </c>
      <c r="F96" s="16">
        <f>F112</f>
        <v>1067.8</v>
      </c>
      <c r="G96" s="16">
        <f>G112</f>
        <v>1067.8</v>
      </c>
      <c r="H96" s="27"/>
      <c r="P96" s="16">
        <f>P112</f>
        <v>0</v>
      </c>
      <c r="Q96" s="16">
        <f>Q112</f>
        <v>0</v>
      </c>
      <c r="R96" s="16">
        <f>R112</f>
        <v>0</v>
      </c>
      <c r="S96" s="16">
        <f>S112</f>
        <v>0</v>
      </c>
      <c r="Z96" s="2"/>
    </row>
    <row r="97" spans="1:26" s="3" customFormat="1" ht="47.25">
      <c r="A97" s="63"/>
      <c r="B97" s="72"/>
      <c r="C97" s="12" t="s">
        <v>85</v>
      </c>
      <c r="D97" s="16">
        <v>0</v>
      </c>
      <c r="E97" s="16">
        <v>0</v>
      </c>
      <c r="F97" s="16">
        <v>0</v>
      </c>
      <c r="G97" s="16">
        <v>0</v>
      </c>
      <c r="H97" s="27"/>
      <c r="P97" s="16">
        <v>0</v>
      </c>
      <c r="Q97" s="16">
        <v>0</v>
      </c>
      <c r="R97" s="16">
        <v>0</v>
      </c>
      <c r="S97" s="16">
        <v>0</v>
      </c>
      <c r="Z97" s="2"/>
    </row>
    <row r="98" spans="1:26" s="3" customFormat="1" ht="31.5">
      <c r="A98" s="63"/>
      <c r="B98" s="72"/>
      <c r="C98" s="12" t="s">
        <v>82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P98" s="16">
        <v>0</v>
      </c>
      <c r="Q98" s="16">
        <v>0</v>
      </c>
      <c r="R98" s="16">
        <v>0</v>
      </c>
      <c r="S98" s="16">
        <v>0</v>
      </c>
      <c r="Z98" s="2"/>
    </row>
    <row r="99" spans="1:26" s="3" customFormat="1" ht="47.25">
      <c r="A99" s="63"/>
      <c r="B99" s="72"/>
      <c r="C99" s="12" t="s">
        <v>86</v>
      </c>
      <c r="D99" s="16">
        <v>0</v>
      </c>
      <c r="E99" s="16">
        <v>0</v>
      </c>
      <c r="F99" s="16">
        <v>0</v>
      </c>
      <c r="G99" s="16">
        <v>0</v>
      </c>
      <c r="H99" s="42"/>
      <c r="P99" s="16">
        <v>0</v>
      </c>
      <c r="Q99" s="16">
        <v>0</v>
      </c>
      <c r="R99" s="16">
        <v>0</v>
      </c>
      <c r="S99" s="16">
        <v>0</v>
      </c>
      <c r="Z99" s="2"/>
    </row>
    <row r="100" spans="1:26" s="3" customFormat="1" ht="31.5">
      <c r="A100" s="64"/>
      <c r="B100" s="73"/>
      <c r="C100" s="12" t="s">
        <v>100</v>
      </c>
      <c r="D100" s="16">
        <v>0</v>
      </c>
      <c r="E100" s="16">
        <v>0</v>
      </c>
      <c r="F100" s="16">
        <v>0</v>
      </c>
      <c r="G100" s="16">
        <v>0</v>
      </c>
      <c r="H100" s="27"/>
      <c r="P100" s="16">
        <v>0</v>
      </c>
      <c r="Q100" s="16">
        <v>0</v>
      </c>
      <c r="R100" s="16">
        <v>0</v>
      </c>
      <c r="S100" s="16">
        <v>0</v>
      </c>
      <c r="Z100" s="2"/>
    </row>
    <row r="101" spans="1:24" s="2" customFormat="1" ht="63">
      <c r="A101" s="7" t="s">
        <v>138</v>
      </c>
      <c r="B101" s="12" t="s">
        <v>46</v>
      </c>
      <c r="C101" s="35" t="s">
        <v>88</v>
      </c>
      <c r="D101" s="8">
        <v>1666266.0548</v>
      </c>
      <c r="E101" s="8">
        <v>2027131.19017</v>
      </c>
      <c r="F101" s="8">
        <v>2083915.0282200002</v>
      </c>
      <c r="G101" s="8">
        <v>2107710.68321</v>
      </c>
      <c r="H101" s="27"/>
      <c r="P101" s="47"/>
      <c r="Q101" s="47"/>
      <c r="R101" s="47"/>
      <c r="S101" s="47"/>
      <c r="U101" s="19">
        <f>D101+D102+D103</f>
        <v>1671323.7548</v>
      </c>
      <c r="V101" s="19">
        <f>E101+E102+E103</f>
        <v>2032086.19017</v>
      </c>
      <c r="W101" s="19">
        <f>F101+F102+F103</f>
        <v>2088870.0282200002</v>
      </c>
      <c r="X101" s="19">
        <f>G101+G102+G103</f>
        <v>2112665.68321</v>
      </c>
    </row>
    <row r="102" spans="1:19" s="2" customFormat="1" ht="31.5">
      <c r="A102" s="7" t="s">
        <v>137</v>
      </c>
      <c r="B102" s="12" t="s">
        <v>47</v>
      </c>
      <c r="C102" s="35" t="s">
        <v>88</v>
      </c>
      <c r="D102" s="8">
        <v>50</v>
      </c>
      <c r="E102" s="8">
        <v>150</v>
      </c>
      <c r="F102" s="8">
        <v>150</v>
      </c>
      <c r="G102" s="8">
        <v>150</v>
      </c>
      <c r="H102" s="27"/>
      <c r="P102" s="47"/>
      <c r="Q102" s="47"/>
      <c r="R102" s="47"/>
      <c r="S102" s="47"/>
    </row>
    <row r="103" spans="1:19" s="2" customFormat="1" ht="31.5">
      <c r="A103" s="7" t="s">
        <v>136</v>
      </c>
      <c r="B103" s="12" t="s">
        <v>48</v>
      </c>
      <c r="C103" s="35" t="s">
        <v>88</v>
      </c>
      <c r="D103" s="8">
        <f>2952.2+2055.5</f>
        <v>5007.7</v>
      </c>
      <c r="E103" s="8">
        <v>4805</v>
      </c>
      <c r="F103" s="8">
        <v>4805</v>
      </c>
      <c r="G103" s="8">
        <v>4805</v>
      </c>
      <c r="H103" s="27"/>
      <c r="P103" s="47"/>
      <c r="Q103" s="47"/>
      <c r="R103" s="47"/>
      <c r="S103" s="47"/>
    </row>
    <row r="104" spans="1:19" s="2" customFormat="1" ht="47.25">
      <c r="A104" s="7" t="s">
        <v>135</v>
      </c>
      <c r="B104" s="12" t="s">
        <v>49</v>
      </c>
      <c r="C104" s="35" t="s">
        <v>88</v>
      </c>
      <c r="D104" s="8">
        <v>0</v>
      </c>
      <c r="E104" s="8">
        <v>0</v>
      </c>
      <c r="F104" s="8">
        <v>0</v>
      </c>
      <c r="G104" s="8">
        <v>0</v>
      </c>
      <c r="H104" s="27"/>
      <c r="P104" s="47"/>
      <c r="Q104" s="47"/>
      <c r="R104" s="47"/>
      <c r="S104" s="47"/>
    </row>
    <row r="105" spans="1:19" s="2" customFormat="1" ht="47.25">
      <c r="A105" s="7" t="s">
        <v>134</v>
      </c>
      <c r="B105" s="12" t="s">
        <v>191</v>
      </c>
      <c r="C105" s="35" t="s">
        <v>88</v>
      </c>
      <c r="D105" s="8">
        <v>0</v>
      </c>
      <c r="E105" s="8">
        <v>0</v>
      </c>
      <c r="F105" s="8">
        <v>0</v>
      </c>
      <c r="G105" s="8">
        <v>0</v>
      </c>
      <c r="H105" s="27"/>
      <c r="P105" s="47"/>
      <c r="Q105" s="47"/>
      <c r="R105" s="47"/>
      <c r="S105" s="47"/>
    </row>
    <row r="106" spans="1:19" s="2" customFormat="1" ht="63">
      <c r="A106" s="7" t="s">
        <v>133</v>
      </c>
      <c r="B106" s="12" t="s">
        <v>192</v>
      </c>
      <c r="C106" s="35" t="s">
        <v>96</v>
      </c>
      <c r="D106" s="8">
        <v>0</v>
      </c>
      <c r="E106" s="8">
        <v>0</v>
      </c>
      <c r="F106" s="8">
        <v>0</v>
      </c>
      <c r="G106" s="8">
        <v>0</v>
      </c>
      <c r="H106" s="27"/>
      <c r="P106" s="47"/>
      <c r="Q106" s="47"/>
      <c r="R106" s="47"/>
      <c r="S106" s="47"/>
    </row>
    <row r="107" spans="1:24" s="2" customFormat="1" ht="49.5" customHeight="1">
      <c r="A107" s="7" t="s">
        <v>132</v>
      </c>
      <c r="B107" s="13" t="s">
        <v>50</v>
      </c>
      <c r="C107" s="35" t="s">
        <v>88</v>
      </c>
      <c r="D107" s="8">
        <v>196210.09712</v>
      </c>
      <c r="E107" s="8">
        <v>173573.02774</v>
      </c>
      <c r="F107" s="8">
        <v>127924.01129</v>
      </c>
      <c r="G107" s="8">
        <v>106230.1968</v>
      </c>
      <c r="H107" s="27"/>
      <c r="P107" s="47"/>
      <c r="Q107" s="47">
        <f>34689/80*20</f>
        <v>8672.25</v>
      </c>
      <c r="R107" s="47">
        <f>34689/80*20</f>
        <v>8672.25</v>
      </c>
      <c r="S107" s="47">
        <f>34689/80*20</f>
        <v>8672.25</v>
      </c>
      <c r="U107" s="19">
        <f>D107+D108+D110+D114+D119</f>
        <v>225781.69712</v>
      </c>
      <c r="V107" s="19">
        <f>E107+E108+E110+E114+E119</f>
        <v>190744.02774</v>
      </c>
      <c r="W107" s="19">
        <f>F107+F108+F110+F114+F119</f>
        <v>146759.01129</v>
      </c>
      <c r="X107" s="19">
        <f>G107+G108+G110+G114+G119</f>
        <v>125065.1968</v>
      </c>
    </row>
    <row r="108" spans="1:19" s="2" customFormat="1" ht="31.5">
      <c r="A108" s="7" t="s">
        <v>131</v>
      </c>
      <c r="B108" s="12" t="s">
        <v>51</v>
      </c>
      <c r="C108" s="35" t="s">
        <v>88</v>
      </c>
      <c r="D108" s="8">
        <v>5244.2</v>
      </c>
      <c r="E108" s="8">
        <v>5432.7</v>
      </c>
      <c r="F108" s="8">
        <v>4817.5</v>
      </c>
      <c r="G108" s="8">
        <v>4817.5</v>
      </c>
      <c r="H108" s="27"/>
      <c r="P108" s="47"/>
      <c r="Q108" s="47"/>
      <c r="R108" s="47"/>
      <c r="S108" s="47"/>
    </row>
    <row r="109" spans="1:19" s="2" customFormat="1" ht="31.5">
      <c r="A109" s="7" t="s">
        <v>130</v>
      </c>
      <c r="B109" s="12" t="s">
        <v>52</v>
      </c>
      <c r="C109" s="35" t="s">
        <v>88</v>
      </c>
      <c r="D109" s="8">
        <v>0</v>
      </c>
      <c r="E109" s="8">
        <v>0</v>
      </c>
      <c r="F109" s="8">
        <v>0</v>
      </c>
      <c r="G109" s="8">
        <v>0</v>
      </c>
      <c r="H109" s="27"/>
      <c r="P109" s="47"/>
      <c r="Q109" s="47"/>
      <c r="R109" s="47"/>
      <c r="S109" s="47"/>
    </row>
    <row r="110" spans="1:19" s="2" customFormat="1" ht="15.75">
      <c r="A110" s="54" t="s">
        <v>129</v>
      </c>
      <c r="B110" s="61" t="s">
        <v>53</v>
      </c>
      <c r="C110" s="35"/>
      <c r="D110" s="8">
        <f>SUM(D111:D113)</f>
        <v>2933</v>
      </c>
      <c r="E110" s="8">
        <f>SUM(E111:E113)</f>
        <v>2219.3</v>
      </c>
      <c r="F110" s="8">
        <f>SUM(F111:F113)</f>
        <v>4498.5</v>
      </c>
      <c r="G110" s="8">
        <f>SUM(G111:G113)</f>
        <v>4498.5</v>
      </c>
      <c r="H110" s="27"/>
      <c r="P110" s="47"/>
      <c r="Q110" s="47"/>
      <c r="R110" s="47"/>
      <c r="S110" s="47"/>
    </row>
    <row r="111" spans="1:19" s="2" customFormat="1" ht="31.5">
      <c r="A111" s="54" t="s">
        <v>2</v>
      </c>
      <c r="B111" s="61"/>
      <c r="C111" s="35" t="s">
        <v>81</v>
      </c>
      <c r="D111" s="8">
        <v>1209</v>
      </c>
      <c r="E111" s="8">
        <v>1151.5</v>
      </c>
      <c r="F111" s="8">
        <v>1151.5</v>
      </c>
      <c r="G111" s="8">
        <v>1151.5</v>
      </c>
      <c r="H111" s="27"/>
      <c r="P111" s="47"/>
      <c r="Q111" s="47"/>
      <c r="R111" s="47"/>
      <c r="S111" s="47"/>
    </row>
    <row r="112" spans="1:19" s="2" customFormat="1" ht="47.25">
      <c r="A112" s="54" t="s">
        <v>2</v>
      </c>
      <c r="B112" s="61"/>
      <c r="C112" s="35" t="s">
        <v>80</v>
      </c>
      <c r="D112" s="8">
        <v>1124</v>
      </c>
      <c r="E112" s="8">
        <v>1067.8</v>
      </c>
      <c r="F112" s="8">
        <v>1067.8</v>
      </c>
      <c r="G112" s="8">
        <v>1067.8</v>
      </c>
      <c r="H112" s="27"/>
      <c r="P112" s="47"/>
      <c r="Q112" s="47"/>
      <c r="R112" s="47"/>
      <c r="S112" s="47"/>
    </row>
    <row r="113" spans="1:19" s="2" customFormat="1" ht="31.5">
      <c r="A113" s="54" t="s">
        <v>2</v>
      </c>
      <c r="B113" s="61"/>
      <c r="C113" s="35" t="s">
        <v>91</v>
      </c>
      <c r="D113" s="8">
        <v>600</v>
      </c>
      <c r="E113" s="8">
        <v>0</v>
      </c>
      <c r="F113" s="8">
        <v>2279.2</v>
      </c>
      <c r="G113" s="8">
        <v>2279.2</v>
      </c>
      <c r="H113" s="27"/>
      <c r="P113" s="47"/>
      <c r="Q113" s="47"/>
      <c r="R113" s="47"/>
      <c r="S113" s="47"/>
    </row>
    <row r="114" spans="1:19" s="2" customFormat="1" ht="15.75" customHeight="1">
      <c r="A114" s="55" t="s">
        <v>128</v>
      </c>
      <c r="B114" s="58" t="s">
        <v>54</v>
      </c>
      <c r="C114" s="35"/>
      <c r="D114" s="8">
        <f>SUM(D115:D117)</f>
        <v>20608</v>
      </c>
      <c r="E114" s="8">
        <f>SUM(E115:E117)</f>
        <v>8762.5</v>
      </c>
      <c r="F114" s="8">
        <f>SUM(F115:F117)</f>
        <v>8762.5</v>
      </c>
      <c r="G114" s="8">
        <f>SUM(G115:G117)</f>
        <v>8762.5</v>
      </c>
      <c r="H114" s="27"/>
      <c r="P114" s="47"/>
      <c r="Q114" s="47"/>
      <c r="R114" s="47"/>
      <c r="S114" s="47"/>
    </row>
    <row r="115" spans="1:26" s="3" customFormat="1" ht="31.5">
      <c r="A115" s="56"/>
      <c r="B115" s="59"/>
      <c r="C115" s="35" t="s">
        <v>95</v>
      </c>
      <c r="D115" s="8">
        <v>400</v>
      </c>
      <c r="E115" s="8">
        <v>400</v>
      </c>
      <c r="F115" s="8">
        <v>400</v>
      </c>
      <c r="G115" s="8">
        <v>400</v>
      </c>
      <c r="H115" s="22"/>
      <c r="P115" s="46"/>
      <c r="Q115" s="46"/>
      <c r="R115" s="46"/>
      <c r="S115" s="46"/>
      <c r="Z115" s="2"/>
    </row>
    <row r="116" spans="1:19" s="2" customFormat="1" ht="47.25">
      <c r="A116" s="56"/>
      <c r="B116" s="59"/>
      <c r="C116" s="35" t="s">
        <v>78</v>
      </c>
      <c r="D116" s="8">
        <v>1130</v>
      </c>
      <c r="E116" s="8">
        <v>1073.5</v>
      </c>
      <c r="F116" s="8">
        <v>1073.5</v>
      </c>
      <c r="G116" s="8">
        <v>1073.5</v>
      </c>
      <c r="H116" s="22"/>
      <c r="P116" s="47"/>
      <c r="Q116" s="47"/>
      <c r="R116" s="47"/>
      <c r="S116" s="47"/>
    </row>
    <row r="117" spans="1:19" s="2" customFormat="1" ht="31.5">
      <c r="A117" s="56"/>
      <c r="B117" s="59"/>
      <c r="C117" s="35" t="s">
        <v>91</v>
      </c>
      <c r="D117" s="8">
        <f>16048+3030</f>
        <v>19078</v>
      </c>
      <c r="E117" s="8">
        <v>7289</v>
      </c>
      <c r="F117" s="8">
        <v>7289</v>
      </c>
      <c r="G117" s="8">
        <v>7289</v>
      </c>
      <c r="H117" s="22"/>
      <c r="P117" s="47"/>
      <c r="Q117" s="47"/>
      <c r="R117" s="47"/>
      <c r="S117" s="47"/>
    </row>
    <row r="118" spans="1:19" s="2" customFormat="1" ht="78.75">
      <c r="A118" s="57"/>
      <c r="B118" s="60"/>
      <c r="C118" s="35" t="s">
        <v>87</v>
      </c>
      <c r="D118" s="8">
        <v>0</v>
      </c>
      <c r="E118" s="8">
        <v>0</v>
      </c>
      <c r="F118" s="8">
        <v>0</v>
      </c>
      <c r="G118" s="8">
        <v>0</v>
      </c>
      <c r="H118" s="22"/>
      <c r="P118" s="47"/>
      <c r="Q118" s="47"/>
      <c r="R118" s="47"/>
      <c r="S118" s="47"/>
    </row>
    <row r="119" spans="1:19" s="2" customFormat="1" ht="31.5">
      <c r="A119" s="7" t="s">
        <v>127</v>
      </c>
      <c r="B119" s="13" t="s">
        <v>55</v>
      </c>
      <c r="C119" s="35" t="s">
        <v>91</v>
      </c>
      <c r="D119" s="8">
        <v>786.4</v>
      </c>
      <c r="E119" s="8">
        <v>756.5</v>
      </c>
      <c r="F119" s="8">
        <v>756.5</v>
      </c>
      <c r="G119" s="8">
        <v>756.5</v>
      </c>
      <c r="H119" s="27"/>
      <c r="P119" s="47"/>
      <c r="Q119" s="47"/>
      <c r="R119" s="47"/>
      <c r="S119" s="47"/>
    </row>
    <row r="120" spans="1:19" s="2" customFormat="1" ht="42.75" customHeight="1">
      <c r="A120" s="55" t="s">
        <v>126</v>
      </c>
      <c r="B120" s="78" t="s">
        <v>56</v>
      </c>
      <c r="C120" s="12" t="s">
        <v>88</v>
      </c>
      <c r="D120" s="8">
        <v>100</v>
      </c>
      <c r="E120" s="8">
        <v>100</v>
      </c>
      <c r="F120" s="8">
        <v>100</v>
      </c>
      <c r="G120" s="8">
        <v>100</v>
      </c>
      <c r="H120" s="27"/>
      <c r="P120" s="47"/>
      <c r="Q120" s="47"/>
      <c r="R120" s="47"/>
      <c r="S120" s="47"/>
    </row>
    <row r="121" spans="1:19" s="2" customFormat="1" ht="42.75" customHeight="1">
      <c r="A121" s="57"/>
      <c r="B121" s="80"/>
      <c r="C121" s="12" t="s">
        <v>82</v>
      </c>
      <c r="D121" s="8">
        <v>0</v>
      </c>
      <c r="E121" s="8">
        <v>0</v>
      </c>
      <c r="F121" s="8">
        <v>0</v>
      </c>
      <c r="G121" s="8">
        <v>0</v>
      </c>
      <c r="H121" s="27"/>
      <c r="P121" s="47"/>
      <c r="Q121" s="47"/>
      <c r="R121" s="47"/>
      <c r="S121" s="47"/>
    </row>
    <row r="122" spans="1:19" s="2" customFormat="1" ht="54" customHeight="1">
      <c r="A122" s="55" t="s">
        <v>125</v>
      </c>
      <c r="B122" s="78" t="s">
        <v>31</v>
      </c>
      <c r="C122" s="12" t="s">
        <v>88</v>
      </c>
      <c r="D122" s="8">
        <v>113.4</v>
      </c>
      <c r="E122" s="8">
        <v>113.4</v>
      </c>
      <c r="F122" s="8">
        <v>113.4</v>
      </c>
      <c r="G122" s="8">
        <v>113.4</v>
      </c>
      <c r="H122" s="27"/>
      <c r="P122" s="47"/>
      <c r="Q122" s="47"/>
      <c r="R122" s="47"/>
      <c r="S122" s="47"/>
    </row>
    <row r="123" spans="1:19" s="2" customFormat="1" ht="54" customHeight="1">
      <c r="A123" s="57"/>
      <c r="B123" s="80"/>
      <c r="C123" s="12" t="s">
        <v>82</v>
      </c>
      <c r="D123" s="8">
        <v>0</v>
      </c>
      <c r="E123" s="8">
        <v>0</v>
      </c>
      <c r="F123" s="8">
        <v>0</v>
      </c>
      <c r="G123" s="8">
        <v>0</v>
      </c>
      <c r="H123" s="27"/>
      <c r="P123" s="47"/>
      <c r="Q123" s="47"/>
      <c r="R123" s="47"/>
      <c r="S123" s="47"/>
    </row>
    <row r="124" spans="1:19" s="2" customFormat="1" ht="31.5">
      <c r="A124" s="55" t="s">
        <v>124</v>
      </c>
      <c r="B124" s="78" t="s">
        <v>26</v>
      </c>
      <c r="C124" s="12" t="s">
        <v>88</v>
      </c>
      <c r="D124" s="8">
        <v>683</v>
      </c>
      <c r="E124" s="8">
        <v>683</v>
      </c>
      <c r="F124" s="8">
        <v>683</v>
      </c>
      <c r="G124" s="8">
        <v>683</v>
      </c>
      <c r="H124" s="27"/>
      <c r="P124" s="47"/>
      <c r="Q124" s="47"/>
      <c r="R124" s="47"/>
      <c r="S124" s="47"/>
    </row>
    <row r="125" spans="1:19" s="2" customFormat="1" ht="31.5">
      <c r="A125" s="57"/>
      <c r="B125" s="80"/>
      <c r="C125" s="12" t="s">
        <v>82</v>
      </c>
      <c r="D125" s="8">
        <v>0</v>
      </c>
      <c r="E125" s="8">
        <v>0</v>
      </c>
      <c r="F125" s="8">
        <v>0</v>
      </c>
      <c r="G125" s="8">
        <v>0</v>
      </c>
      <c r="H125" s="27"/>
      <c r="P125" s="47"/>
      <c r="Q125" s="47"/>
      <c r="R125" s="47"/>
      <c r="S125" s="47"/>
    </row>
    <row r="126" spans="1:19" s="2" customFormat="1" ht="31.5">
      <c r="A126" s="7" t="s">
        <v>123</v>
      </c>
      <c r="B126" s="13" t="s">
        <v>57</v>
      </c>
      <c r="C126" s="12" t="s">
        <v>88</v>
      </c>
      <c r="D126" s="8">
        <v>50</v>
      </c>
      <c r="E126" s="8">
        <v>50</v>
      </c>
      <c r="F126" s="8">
        <v>50</v>
      </c>
      <c r="G126" s="8">
        <v>50</v>
      </c>
      <c r="H126" s="27"/>
      <c r="P126" s="47"/>
      <c r="Q126" s="47"/>
      <c r="R126" s="47"/>
      <c r="S126" s="47"/>
    </row>
    <row r="127" spans="1:19" s="2" customFormat="1" ht="141.75">
      <c r="A127" s="7" t="s">
        <v>122</v>
      </c>
      <c r="B127" s="13" t="s">
        <v>58</v>
      </c>
      <c r="C127" s="12" t="s">
        <v>101</v>
      </c>
      <c r="D127" s="8">
        <v>0</v>
      </c>
      <c r="E127" s="8">
        <v>0</v>
      </c>
      <c r="F127" s="8">
        <v>0</v>
      </c>
      <c r="G127" s="8">
        <v>0</v>
      </c>
      <c r="H127" s="27"/>
      <c r="P127" s="47"/>
      <c r="Q127" s="47"/>
      <c r="R127" s="47"/>
      <c r="S127" s="47"/>
    </row>
    <row r="128" spans="1:19" s="2" customFormat="1" ht="15.75">
      <c r="A128" s="65" t="s">
        <v>121</v>
      </c>
      <c r="B128" s="50" t="s">
        <v>59</v>
      </c>
      <c r="C128" s="33" t="s">
        <v>92</v>
      </c>
      <c r="D128" s="9">
        <f>SUM(D129:D132)</f>
        <v>554434.96166</v>
      </c>
      <c r="E128" s="9">
        <f>SUM(E129:E132)</f>
        <v>557688.9450000001</v>
      </c>
      <c r="F128" s="9">
        <f>SUM(F129:F132)</f>
        <v>586700.55</v>
      </c>
      <c r="G128" s="9">
        <f>SUM(G129:G132)</f>
        <v>603009.0489999999</v>
      </c>
      <c r="H128" s="27"/>
      <c r="P128" s="9">
        <f>SUM(P129:P132)</f>
        <v>28180.1</v>
      </c>
      <c r="Q128" s="9">
        <f>SUM(Q129:Q132)</f>
        <v>29842.6</v>
      </c>
      <c r="R128" s="9">
        <f>SUM(R129:R132)</f>
        <v>31483.9</v>
      </c>
      <c r="S128" s="9">
        <f>SUM(S129:S132)</f>
        <v>33152.5</v>
      </c>
    </row>
    <row r="129" spans="1:19" s="2" customFormat="1" ht="63">
      <c r="A129" s="77" t="s">
        <v>2</v>
      </c>
      <c r="B129" s="50"/>
      <c r="C129" s="33" t="s">
        <v>103</v>
      </c>
      <c r="D129" s="8">
        <f>D137+D138+D139</f>
        <v>326591.1</v>
      </c>
      <c r="E129" s="8">
        <f>E137+E138+E139</f>
        <v>329539.5</v>
      </c>
      <c r="F129" s="8">
        <f>F137+F138+F139</f>
        <v>356576.10000000003</v>
      </c>
      <c r="G129" s="8">
        <f>G137+G138+G139</f>
        <v>370873.8</v>
      </c>
      <c r="H129" s="27"/>
      <c r="P129" s="8">
        <f>P137+P138+P139</f>
        <v>28180.1</v>
      </c>
      <c r="Q129" s="8">
        <f>Q137+Q138+Q139</f>
        <v>29842.6</v>
      </c>
      <c r="R129" s="8">
        <f>R137+R138+R139</f>
        <v>31483.9</v>
      </c>
      <c r="S129" s="8">
        <f>S137+S138+S139</f>
        <v>33152.5</v>
      </c>
    </row>
    <row r="130" spans="1:26" s="3" customFormat="1" ht="31.5">
      <c r="A130" s="77" t="s">
        <v>2</v>
      </c>
      <c r="B130" s="50"/>
      <c r="C130" s="12" t="s">
        <v>95</v>
      </c>
      <c r="D130" s="8">
        <f aca="true" t="shared" si="6" ref="D130:G132">D134</f>
        <v>2483.7</v>
      </c>
      <c r="E130" s="8">
        <f t="shared" si="6"/>
        <v>0</v>
      </c>
      <c r="F130" s="8">
        <f t="shared" si="6"/>
        <v>0</v>
      </c>
      <c r="G130" s="8">
        <f t="shared" si="6"/>
        <v>0</v>
      </c>
      <c r="H130" s="22"/>
      <c r="P130" s="8">
        <f aca="true" t="shared" si="7" ref="P130:S132">P134</f>
        <v>0</v>
      </c>
      <c r="Q130" s="8">
        <f t="shared" si="7"/>
        <v>0</v>
      </c>
      <c r="R130" s="8">
        <f t="shared" si="7"/>
        <v>0</v>
      </c>
      <c r="S130" s="8">
        <f t="shared" si="7"/>
        <v>0</v>
      </c>
      <c r="Z130" s="2"/>
    </row>
    <row r="131" spans="1:26" s="3" customFormat="1" ht="47.25">
      <c r="A131" s="77" t="s">
        <v>2</v>
      </c>
      <c r="B131" s="50"/>
      <c r="C131" s="12" t="s">
        <v>79</v>
      </c>
      <c r="D131" s="8">
        <f t="shared" si="6"/>
        <v>222366.36166</v>
      </c>
      <c r="E131" s="8">
        <f t="shared" si="6"/>
        <v>225134.895</v>
      </c>
      <c r="F131" s="8">
        <f t="shared" si="6"/>
        <v>226945.47</v>
      </c>
      <c r="G131" s="8">
        <f t="shared" si="6"/>
        <v>228786.16899999997</v>
      </c>
      <c r="H131" s="22"/>
      <c r="P131" s="8">
        <f t="shared" si="7"/>
        <v>0</v>
      </c>
      <c r="Q131" s="8">
        <f t="shared" si="7"/>
        <v>0</v>
      </c>
      <c r="R131" s="8">
        <f t="shared" si="7"/>
        <v>0</v>
      </c>
      <c r="S131" s="8">
        <f t="shared" si="7"/>
        <v>0</v>
      </c>
      <c r="Z131" s="2"/>
    </row>
    <row r="132" spans="1:26" s="3" customFormat="1" ht="31.5">
      <c r="A132" s="77" t="s">
        <v>2</v>
      </c>
      <c r="B132" s="50"/>
      <c r="C132" s="12" t="s">
        <v>102</v>
      </c>
      <c r="D132" s="8">
        <f t="shared" si="6"/>
        <v>2993.8</v>
      </c>
      <c r="E132" s="8">
        <f t="shared" si="6"/>
        <v>3014.55</v>
      </c>
      <c r="F132" s="8">
        <f t="shared" si="6"/>
        <v>3178.98</v>
      </c>
      <c r="G132" s="8">
        <f t="shared" si="6"/>
        <v>3349.08</v>
      </c>
      <c r="H132" s="27"/>
      <c r="P132" s="8">
        <f t="shared" si="7"/>
        <v>0</v>
      </c>
      <c r="Q132" s="8">
        <f t="shared" si="7"/>
        <v>0</v>
      </c>
      <c r="R132" s="8">
        <f t="shared" si="7"/>
        <v>0</v>
      </c>
      <c r="S132" s="8">
        <f t="shared" si="7"/>
        <v>0</v>
      </c>
      <c r="Z132" s="2"/>
    </row>
    <row r="133" spans="1:26" s="3" customFormat="1" ht="15.75">
      <c r="A133" s="54" t="s">
        <v>120</v>
      </c>
      <c r="B133" s="61" t="s">
        <v>60</v>
      </c>
      <c r="C133" s="12"/>
      <c r="D133" s="8">
        <f>SUM(D134:D137)</f>
        <v>441254.26165999996</v>
      </c>
      <c r="E133" s="8">
        <f>SUM(E134:E137)</f>
        <v>443804.145</v>
      </c>
      <c r="F133" s="8">
        <f>SUM(F134:F137)</f>
        <v>534073.15</v>
      </c>
      <c r="G133" s="8">
        <f>SUM(G134:G137)</f>
        <v>548713.0489999999</v>
      </c>
      <c r="H133" s="27"/>
      <c r="P133" s="46"/>
      <c r="Q133" s="46"/>
      <c r="R133" s="46"/>
      <c r="S133" s="46"/>
      <c r="U133" s="19">
        <f>D133+D138</f>
        <v>535781.16166</v>
      </c>
      <c r="V133" s="19">
        <f>E133+E138</f>
        <v>539288.9450000001</v>
      </c>
      <c r="W133" s="19">
        <f>F133+F138</f>
        <v>568300.55</v>
      </c>
      <c r="X133" s="19">
        <f>G133+G138</f>
        <v>584609.0489999999</v>
      </c>
      <c r="Z133" s="2"/>
    </row>
    <row r="134" spans="1:26" s="3" customFormat="1" ht="31.5">
      <c r="A134" s="54" t="s">
        <v>2</v>
      </c>
      <c r="B134" s="61"/>
      <c r="C134" s="12" t="s">
        <v>95</v>
      </c>
      <c r="D134" s="8">
        <v>2483.7</v>
      </c>
      <c r="E134" s="8">
        <v>0</v>
      </c>
      <c r="F134" s="8">
        <v>0</v>
      </c>
      <c r="G134" s="8">
        <v>0</v>
      </c>
      <c r="H134" s="27"/>
      <c r="P134" s="46"/>
      <c r="Q134" s="46"/>
      <c r="R134" s="46"/>
      <c r="S134" s="46"/>
      <c r="Z134" s="2"/>
    </row>
    <row r="135" spans="1:26" s="3" customFormat="1" ht="47.25">
      <c r="A135" s="54" t="s">
        <v>2</v>
      </c>
      <c r="B135" s="61"/>
      <c r="C135" s="12" t="s">
        <v>79</v>
      </c>
      <c r="D135" s="8">
        <v>222366.36166</v>
      </c>
      <c r="E135" s="8">
        <v>225134.895</v>
      </c>
      <c r="F135" s="8">
        <v>226945.47</v>
      </c>
      <c r="G135" s="8">
        <v>228786.16899999997</v>
      </c>
      <c r="H135" s="22"/>
      <c r="P135" s="46"/>
      <c r="Q135" s="46"/>
      <c r="R135" s="46"/>
      <c r="S135" s="46"/>
      <c r="Z135" s="2"/>
    </row>
    <row r="136" spans="1:26" s="3" customFormat="1" ht="31.5">
      <c r="A136" s="54" t="s">
        <v>2</v>
      </c>
      <c r="B136" s="61"/>
      <c r="C136" s="12" t="s">
        <v>100</v>
      </c>
      <c r="D136" s="8">
        <v>2993.8</v>
      </c>
      <c r="E136" s="8">
        <v>3014.55</v>
      </c>
      <c r="F136" s="8">
        <v>3178.98</v>
      </c>
      <c r="G136" s="8">
        <v>3349.08</v>
      </c>
      <c r="H136" s="27"/>
      <c r="P136" s="46"/>
      <c r="Q136" s="46"/>
      <c r="R136" s="46"/>
      <c r="S136" s="46"/>
      <c r="Z136" s="2"/>
    </row>
    <row r="137" spans="1:26" s="3" customFormat="1" ht="31.5">
      <c r="A137" s="54" t="s">
        <v>2</v>
      </c>
      <c r="B137" s="61"/>
      <c r="C137" s="12" t="s">
        <v>91</v>
      </c>
      <c r="D137" s="8">
        <v>213410.4</v>
      </c>
      <c r="E137" s="8">
        <v>215654.7</v>
      </c>
      <c r="F137" s="8">
        <v>303948.7</v>
      </c>
      <c r="G137" s="8">
        <v>316577.8</v>
      </c>
      <c r="H137" s="27"/>
      <c r="P137" s="46"/>
      <c r="Q137" s="46"/>
      <c r="R137" s="46"/>
      <c r="S137" s="46"/>
      <c r="Z137" s="2"/>
    </row>
    <row r="138" spans="1:26" s="3" customFormat="1" ht="31.5">
      <c r="A138" s="7" t="s">
        <v>119</v>
      </c>
      <c r="B138" s="12" t="s">
        <v>61</v>
      </c>
      <c r="C138" s="12" t="s">
        <v>91</v>
      </c>
      <c r="D138" s="8">
        <v>94526.9</v>
      </c>
      <c r="E138" s="8">
        <f>92872+2612.8</f>
        <v>95484.8</v>
      </c>
      <c r="F138" s="8">
        <f>31483.9+2743.5</f>
        <v>34227.4</v>
      </c>
      <c r="G138" s="8">
        <f>33152.5+2743.5</f>
        <v>35896</v>
      </c>
      <c r="H138" s="27"/>
      <c r="P138" s="46">
        <f>28180.1/50*50</f>
        <v>28180.1</v>
      </c>
      <c r="Q138" s="46">
        <v>29842.6</v>
      </c>
      <c r="R138" s="46">
        <v>31483.9</v>
      </c>
      <c r="S138" s="46">
        <v>33152.5</v>
      </c>
      <c r="Z138" s="2"/>
    </row>
    <row r="139" spans="1:26" s="3" customFormat="1" ht="31.5">
      <c r="A139" s="7" t="s">
        <v>118</v>
      </c>
      <c r="B139" s="12" t="s">
        <v>62</v>
      </c>
      <c r="C139" s="12" t="s">
        <v>91</v>
      </c>
      <c r="D139" s="8">
        <v>18653.8</v>
      </c>
      <c r="E139" s="8">
        <v>18400</v>
      </c>
      <c r="F139" s="8">
        <v>18400</v>
      </c>
      <c r="G139" s="8">
        <v>18400</v>
      </c>
      <c r="H139" s="22"/>
      <c r="P139" s="46"/>
      <c r="Q139" s="46"/>
      <c r="R139" s="46"/>
      <c r="S139" s="46"/>
      <c r="U139" s="19">
        <f>D139</f>
        <v>18653.8</v>
      </c>
      <c r="V139" s="19">
        <f>E139</f>
        <v>18400</v>
      </c>
      <c r="W139" s="19">
        <f>F139</f>
        <v>18400</v>
      </c>
      <c r="X139" s="19">
        <f>G139</f>
        <v>18400</v>
      </c>
      <c r="Z139" s="2"/>
    </row>
    <row r="140" spans="1:26" s="3" customFormat="1" ht="15.75" customHeight="1">
      <c r="A140" s="62" t="s">
        <v>117</v>
      </c>
      <c r="B140" s="74" t="s">
        <v>63</v>
      </c>
      <c r="C140" s="33" t="s">
        <v>92</v>
      </c>
      <c r="D140" s="9">
        <f>SUM(D141:D141)</f>
        <v>6484</v>
      </c>
      <c r="E140" s="9">
        <f>SUM(E141:E141)</f>
        <v>3849.4</v>
      </c>
      <c r="F140" s="9">
        <f>SUM(F141:F141)</f>
        <v>3849.4</v>
      </c>
      <c r="G140" s="9">
        <f>SUM(G141:G141)</f>
        <v>3849.4</v>
      </c>
      <c r="H140" s="22"/>
      <c r="P140" s="46"/>
      <c r="Q140" s="46"/>
      <c r="R140" s="46"/>
      <c r="S140" s="46"/>
      <c r="Z140" s="2"/>
    </row>
    <row r="141" spans="1:26" s="3" customFormat="1" ht="63">
      <c r="A141" s="63"/>
      <c r="B141" s="75"/>
      <c r="C141" s="33" t="s">
        <v>104</v>
      </c>
      <c r="D141" s="8">
        <f>D145+D148+D149</f>
        <v>6484</v>
      </c>
      <c r="E141" s="8">
        <f>E145+E148+E149</f>
        <v>3849.4</v>
      </c>
      <c r="F141" s="8">
        <f>F145+F148+F149</f>
        <v>3849.4</v>
      </c>
      <c r="G141" s="8">
        <f>G145+G148+G149</f>
        <v>3849.4</v>
      </c>
      <c r="H141" s="27"/>
      <c r="P141" s="46"/>
      <c r="Q141" s="46"/>
      <c r="R141" s="46"/>
      <c r="S141" s="46"/>
      <c r="Z141" s="2"/>
    </row>
    <row r="142" spans="1:26" s="3" customFormat="1" ht="47.25">
      <c r="A142" s="63"/>
      <c r="B142" s="75"/>
      <c r="C142" s="12" t="s">
        <v>79</v>
      </c>
      <c r="D142" s="8"/>
      <c r="E142" s="8"/>
      <c r="F142" s="8"/>
      <c r="G142" s="8"/>
      <c r="H142" s="27"/>
      <c r="P142" s="46"/>
      <c r="Q142" s="46"/>
      <c r="R142" s="46"/>
      <c r="S142" s="46"/>
      <c r="Z142" s="2"/>
    </row>
    <row r="143" spans="1:26" s="3" customFormat="1" ht="31.5">
      <c r="A143" s="64"/>
      <c r="B143" s="76"/>
      <c r="C143" s="18" t="s">
        <v>100</v>
      </c>
      <c r="D143" s="8">
        <v>0</v>
      </c>
      <c r="E143" s="8">
        <v>0</v>
      </c>
      <c r="F143" s="8">
        <v>0</v>
      </c>
      <c r="G143" s="8">
        <v>0</v>
      </c>
      <c r="H143" s="27"/>
      <c r="P143" s="46"/>
      <c r="Q143" s="46"/>
      <c r="R143" s="46"/>
      <c r="S143" s="46"/>
      <c r="Z143" s="2"/>
    </row>
    <row r="144" spans="1:26" s="3" customFormat="1" ht="31.5">
      <c r="A144" s="7" t="s">
        <v>116</v>
      </c>
      <c r="B144" s="18" t="s">
        <v>64</v>
      </c>
      <c r="C144" s="18" t="s">
        <v>88</v>
      </c>
      <c r="D144" s="8">
        <v>0</v>
      </c>
      <c r="E144" s="8">
        <v>0</v>
      </c>
      <c r="F144" s="8">
        <v>0</v>
      </c>
      <c r="G144" s="8">
        <v>0</v>
      </c>
      <c r="H144" s="22"/>
      <c r="P144" s="46"/>
      <c r="Q144" s="46"/>
      <c r="R144" s="46"/>
      <c r="S144" s="46"/>
      <c r="Z144" s="2"/>
    </row>
    <row r="145" spans="1:26" s="3" customFormat="1" ht="43.5" customHeight="1">
      <c r="A145" s="7" t="s">
        <v>115</v>
      </c>
      <c r="B145" s="12" t="s">
        <v>65</v>
      </c>
      <c r="C145" s="18" t="s">
        <v>88</v>
      </c>
      <c r="D145" s="8">
        <v>854</v>
      </c>
      <c r="E145" s="8">
        <v>810.9</v>
      </c>
      <c r="F145" s="8">
        <v>810.9</v>
      </c>
      <c r="G145" s="8">
        <v>810.9</v>
      </c>
      <c r="H145" s="22"/>
      <c r="P145" s="46"/>
      <c r="Q145" s="46"/>
      <c r="R145" s="46"/>
      <c r="S145" s="46"/>
      <c r="Z145" s="2"/>
    </row>
    <row r="146" spans="1:26" ht="31.5">
      <c r="A146" s="7" t="s">
        <v>114</v>
      </c>
      <c r="B146" s="18" t="s">
        <v>66</v>
      </c>
      <c r="C146" s="18" t="s">
        <v>88</v>
      </c>
      <c r="D146" s="8">
        <v>0</v>
      </c>
      <c r="E146" s="8">
        <v>0</v>
      </c>
      <c r="F146" s="8">
        <v>0</v>
      </c>
      <c r="G146" s="8">
        <v>0</v>
      </c>
      <c r="H146" s="27"/>
      <c r="P146" s="48"/>
      <c r="Q146" s="48"/>
      <c r="R146" s="48"/>
      <c r="S146" s="48"/>
      <c r="Z146" s="2"/>
    </row>
    <row r="147" spans="1:26" ht="47.25">
      <c r="A147" s="7" t="s">
        <v>113</v>
      </c>
      <c r="B147" s="18" t="s">
        <v>67</v>
      </c>
      <c r="C147" s="18" t="s">
        <v>88</v>
      </c>
      <c r="D147" s="8">
        <v>0</v>
      </c>
      <c r="E147" s="8">
        <v>0</v>
      </c>
      <c r="F147" s="8">
        <v>0</v>
      </c>
      <c r="G147" s="8">
        <v>0</v>
      </c>
      <c r="H147" s="27"/>
      <c r="P147" s="48"/>
      <c r="Q147" s="48"/>
      <c r="R147" s="48"/>
      <c r="S147" s="48"/>
      <c r="Z147" s="2"/>
    </row>
    <row r="148" spans="1:26" ht="71.25" customHeight="1">
      <c r="A148" s="7" t="s">
        <v>112</v>
      </c>
      <c r="B148" s="12" t="s">
        <v>68</v>
      </c>
      <c r="C148" s="18" t="s">
        <v>88</v>
      </c>
      <c r="D148" s="8">
        <v>568</v>
      </c>
      <c r="E148" s="8">
        <v>540</v>
      </c>
      <c r="F148" s="8">
        <v>540</v>
      </c>
      <c r="G148" s="8">
        <v>540</v>
      </c>
      <c r="H148" s="27"/>
      <c r="P148" s="48"/>
      <c r="Q148" s="48"/>
      <c r="R148" s="48"/>
      <c r="S148" s="48"/>
      <c r="Z148" s="2"/>
    </row>
    <row r="149" spans="1:26" ht="31.5">
      <c r="A149" s="55" t="s">
        <v>111</v>
      </c>
      <c r="B149" s="84" t="s">
        <v>69</v>
      </c>
      <c r="C149" s="18" t="s">
        <v>91</v>
      </c>
      <c r="D149" s="8">
        <v>5062</v>
      </c>
      <c r="E149" s="8">
        <v>2498.5</v>
      </c>
      <c r="F149" s="8">
        <v>2498.5</v>
      </c>
      <c r="G149" s="8">
        <v>2498.5</v>
      </c>
      <c r="P149" s="48"/>
      <c r="Q149" s="48"/>
      <c r="R149" s="48"/>
      <c r="S149" s="48"/>
      <c r="Z149" s="2"/>
    </row>
    <row r="150" spans="1:26" ht="31.5">
      <c r="A150" s="57"/>
      <c r="B150" s="85"/>
      <c r="C150" s="18" t="s">
        <v>100</v>
      </c>
      <c r="D150" s="8">
        <v>0</v>
      </c>
      <c r="E150" s="8">
        <v>0</v>
      </c>
      <c r="F150" s="8">
        <v>0</v>
      </c>
      <c r="G150" s="8">
        <v>0</v>
      </c>
      <c r="P150" s="48"/>
      <c r="Q150" s="48"/>
      <c r="R150" s="48"/>
      <c r="S150" s="48"/>
      <c r="Z150" s="2"/>
    </row>
    <row r="151" spans="1:26" ht="47.25">
      <c r="A151" s="7" t="s">
        <v>110</v>
      </c>
      <c r="B151" s="18" t="s">
        <v>70</v>
      </c>
      <c r="C151" s="18" t="s">
        <v>79</v>
      </c>
      <c r="D151" s="8">
        <v>0</v>
      </c>
      <c r="E151" s="8">
        <v>0</v>
      </c>
      <c r="F151" s="8">
        <v>0</v>
      </c>
      <c r="G151" s="8">
        <v>0</v>
      </c>
      <c r="P151" s="48"/>
      <c r="Q151" s="48"/>
      <c r="R151" s="48"/>
      <c r="S151" s="48"/>
      <c r="Z151" s="2"/>
    </row>
    <row r="152" spans="1:26" s="3" customFormat="1" ht="15.75">
      <c r="A152" s="65" t="s">
        <v>109</v>
      </c>
      <c r="B152" s="50" t="s">
        <v>71</v>
      </c>
      <c r="C152" s="33" t="s">
        <v>92</v>
      </c>
      <c r="D152" s="9">
        <f>D153</f>
        <v>82303.37411</v>
      </c>
      <c r="E152" s="9">
        <f>E153</f>
        <v>96432.51871</v>
      </c>
      <c r="F152" s="9">
        <f>F153</f>
        <v>96806.95166000002</v>
      </c>
      <c r="G152" s="9">
        <f>G153</f>
        <v>97074.8005</v>
      </c>
      <c r="H152" s="22"/>
      <c r="P152" s="46"/>
      <c r="Q152" s="46"/>
      <c r="R152" s="46"/>
      <c r="S152" s="46"/>
      <c r="Z152" s="2"/>
    </row>
    <row r="153" spans="1:26" ht="63">
      <c r="A153" s="65" t="s">
        <v>2</v>
      </c>
      <c r="B153" s="50"/>
      <c r="C153" s="33" t="s">
        <v>105</v>
      </c>
      <c r="D153" s="8">
        <f>D154+D155+D156</f>
        <v>82303.37411</v>
      </c>
      <c r="E153" s="8">
        <f>E154+E155+E156</f>
        <v>96432.51871</v>
      </c>
      <c r="F153" s="8">
        <f>F154+F155+F156</f>
        <v>96806.95166000002</v>
      </c>
      <c r="G153" s="8">
        <f>G154+G155+G156</f>
        <v>97074.8005</v>
      </c>
      <c r="H153" s="27"/>
      <c r="P153" s="48"/>
      <c r="Q153" s="48"/>
      <c r="R153" s="48"/>
      <c r="S153" s="48"/>
      <c r="Z153" s="2"/>
    </row>
    <row r="154" spans="1:26" ht="78.75">
      <c r="A154" s="7" t="s">
        <v>108</v>
      </c>
      <c r="B154" s="12" t="s">
        <v>72</v>
      </c>
      <c r="C154" s="18" t="s">
        <v>91</v>
      </c>
      <c r="D154" s="8">
        <v>65022.1746</v>
      </c>
      <c r="E154" s="8">
        <v>57529.69071000001</v>
      </c>
      <c r="F154" s="8">
        <v>57756.42251000001</v>
      </c>
      <c r="G154" s="8">
        <v>57937.46151000001</v>
      </c>
      <c r="P154" s="48"/>
      <c r="Q154" s="48"/>
      <c r="R154" s="48"/>
      <c r="S154" s="48"/>
      <c r="Z154" s="2"/>
    </row>
    <row r="155" spans="1:26" ht="63">
      <c r="A155" s="31" t="s">
        <v>107</v>
      </c>
      <c r="B155" s="12" t="s">
        <v>193</v>
      </c>
      <c r="C155" s="18" t="s">
        <v>91</v>
      </c>
      <c r="D155" s="8">
        <v>10434.5</v>
      </c>
      <c r="E155" s="8">
        <v>10761.5</v>
      </c>
      <c r="F155" s="8">
        <v>10859.4</v>
      </c>
      <c r="G155" s="8">
        <v>10859.4</v>
      </c>
      <c r="P155" s="48"/>
      <c r="Q155" s="48"/>
      <c r="R155" s="48"/>
      <c r="S155" s="48"/>
      <c r="Z155" s="2"/>
    </row>
    <row r="156" spans="1:26" ht="31.5">
      <c r="A156" s="31" t="s">
        <v>106</v>
      </c>
      <c r="B156" s="12" t="s">
        <v>73</v>
      </c>
      <c r="C156" s="18" t="s">
        <v>91</v>
      </c>
      <c r="D156" s="8">
        <v>6846.69951</v>
      </c>
      <c r="E156" s="8">
        <v>28141.327999999998</v>
      </c>
      <c r="F156" s="8">
        <v>28191.12915</v>
      </c>
      <c r="G156" s="8">
        <v>28277.93899</v>
      </c>
      <c r="P156" s="48"/>
      <c r="Q156" s="48"/>
      <c r="R156" s="48"/>
      <c r="S156" s="48"/>
      <c r="Z156" s="2"/>
    </row>
    <row r="157" spans="2:7" ht="15.75">
      <c r="B157" s="21"/>
      <c r="G157" s="11" t="s">
        <v>0</v>
      </c>
    </row>
    <row r="158" ht="15.75">
      <c r="B158" s="21"/>
    </row>
    <row r="160" spans="8:13" ht="15.75">
      <c r="H160" s="28">
        <v>382874</v>
      </c>
      <c r="I160" s="20">
        <v>344389</v>
      </c>
      <c r="J160" s="20">
        <v>194389</v>
      </c>
      <c r="K160" s="20">
        <f aca="true" t="shared" si="8" ref="K160:M167">H160-D164</f>
        <v>-125291</v>
      </c>
      <c r="L160" s="20">
        <f t="shared" si="8"/>
        <v>-4928421.3</v>
      </c>
      <c r="M160" s="20">
        <f t="shared" si="8"/>
        <v>-4711720.9</v>
      </c>
    </row>
    <row r="161" spans="8:13" ht="15.75">
      <c r="H161" s="28">
        <v>7237822.60454</v>
      </c>
      <c r="I161" s="20">
        <v>6417522.76852</v>
      </c>
      <c r="J161" s="20">
        <v>6333415.9468600005</v>
      </c>
      <c r="K161" s="20">
        <f t="shared" si="8"/>
        <v>-615954.4031699998</v>
      </c>
      <c r="L161" s="20">
        <f t="shared" si="8"/>
        <v>-2618190.5043599987</v>
      </c>
      <c r="M161" s="20">
        <f t="shared" si="8"/>
        <v>-2568371.7211099993</v>
      </c>
    </row>
    <row r="162" spans="8:13" ht="15.75">
      <c r="H162" s="28">
        <v>2246984.87924</v>
      </c>
      <c r="I162" s="20">
        <v>2348086.7298799995</v>
      </c>
      <c r="J162" s="20">
        <v>2358883.0569100003</v>
      </c>
      <c r="K162" s="20">
        <f t="shared" si="8"/>
        <v>-33943.204679999966</v>
      </c>
      <c r="L162" s="20">
        <f t="shared" si="8"/>
        <v>32395.53066999931</v>
      </c>
      <c r="M162" s="20">
        <f t="shared" si="8"/>
        <v>11541.174390000757</v>
      </c>
    </row>
    <row r="163" spans="8:13" ht="15.75">
      <c r="H163" s="28">
        <v>1795795.3463199998</v>
      </c>
      <c r="I163" s="20">
        <v>1669809.8762000033</v>
      </c>
      <c r="J163" s="20">
        <v>1683563.7530499995</v>
      </c>
      <c r="K163" s="20">
        <f t="shared" si="8"/>
        <v>-102256.50560000003</v>
      </c>
      <c r="L163" s="20">
        <f t="shared" si="8"/>
        <v>-553966.7417099967</v>
      </c>
      <c r="M163" s="20">
        <f t="shared" si="8"/>
        <v>-553011.6864600005</v>
      </c>
    </row>
    <row r="164" spans="4:13" ht="15.75">
      <c r="D164" s="11">
        <f>D21</f>
        <v>508165</v>
      </c>
      <c r="E164" s="11">
        <f>E21</f>
        <v>5272810.3</v>
      </c>
      <c r="F164" s="11">
        <f>F21</f>
        <v>4906109.9</v>
      </c>
      <c r="G164" s="11">
        <f>G21</f>
        <v>4693249.9</v>
      </c>
      <c r="H164" s="28">
        <v>542619.6816599999</v>
      </c>
      <c r="I164" s="20">
        <v>551896.03595</v>
      </c>
      <c r="J164" s="20">
        <v>566546.66483</v>
      </c>
      <c r="K164" s="20">
        <f t="shared" si="8"/>
        <v>-11815.280000000144</v>
      </c>
      <c r="L164" s="20">
        <f t="shared" si="8"/>
        <v>-5792.909050000017</v>
      </c>
      <c r="M164" s="20">
        <f t="shared" si="8"/>
        <v>-20153.885170000023</v>
      </c>
    </row>
    <row r="165" spans="4:13" ht="15.75">
      <c r="D165" s="11">
        <f>D37</f>
        <v>7853777.00771</v>
      </c>
      <c r="E165" s="11">
        <f>E37</f>
        <v>9035713.27288</v>
      </c>
      <c r="F165" s="11">
        <f>F37</f>
        <v>8901787.66797</v>
      </c>
      <c r="G165" s="11">
        <f>G37</f>
        <v>8428778.65218</v>
      </c>
      <c r="H165" s="28">
        <v>6484</v>
      </c>
      <c r="I165" s="20">
        <v>4052</v>
      </c>
      <c r="J165" s="20">
        <v>4052</v>
      </c>
      <c r="K165" s="20">
        <f t="shared" si="8"/>
        <v>0</v>
      </c>
      <c r="L165" s="20">
        <f t="shared" si="8"/>
        <v>202.5999999999999</v>
      </c>
      <c r="M165" s="20">
        <f t="shared" si="8"/>
        <v>202.5999999999999</v>
      </c>
    </row>
    <row r="166" spans="4:13" ht="15.75">
      <c r="D166" s="11">
        <f>D62</f>
        <v>2280928.08392</v>
      </c>
      <c r="E166" s="11">
        <f>E62</f>
        <v>2315691.19921</v>
      </c>
      <c r="F166" s="11">
        <f>F62</f>
        <v>2347341.8825199995</v>
      </c>
      <c r="G166" s="11">
        <f>G62</f>
        <v>2387026.8578100004</v>
      </c>
      <c r="H166" s="28">
        <v>77862.4</v>
      </c>
      <c r="I166" s="20">
        <v>80620.2</v>
      </c>
      <c r="J166" s="20">
        <v>81061</v>
      </c>
      <c r="K166" s="20">
        <f t="shared" si="8"/>
        <v>-4440.97411000001</v>
      </c>
      <c r="L166" s="20">
        <f t="shared" si="8"/>
        <v>-15812.318710000007</v>
      </c>
      <c r="M166" s="20">
        <f t="shared" si="8"/>
        <v>-15745.95166000002</v>
      </c>
    </row>
    <row r="167" spans="4:13" ht="15.75">
      <c r="D167" s="11">
        <f>D91</f>
        <v>1898051.8519199998</v>
      </c>
      <c r="E167" s="11">
        <f>E91</f>
        <v>2223776.61791</v>
      </c>
      <c r="F167" s="11">
        <f>F91</f>
        <v>2236575.43951</v>
      </c>
      <c r="G167" s="11">
        <f>G91</f>
        <v>2238677.28001</v>
      </c>
      <c r="H167" s="28">
        <f>SUM(H160:H166)</f>
        <v>12290442.91176</v>
      </c>
      <c r="I167" s="28">
        <f>SUM(I160:I166)</f>
        <v>11416376.610550001</v>
      </c>
      <c r="J167" s="28">
        <f>SUM(J160:J166)</f>
        <v>11221911.42165</v>
      </c>
      <c r="K167" s="20">
        <f t="shared" si="8"/>
        <v>-893701.3675599992</v>
      </c>
      <c r="L167" s="20">
        <f t="shared" si="8"/>
        <v>-8089585.643159997</v>
      </c>
      <c r="M167" s="20">
        <f t="shared" si="8"/>
        <v>-7857260.37001</v>
      </c>
    </row>
    <row r="168" spans="4:7" ht="15.75">
      <c r="D168" s="11">
        <f>D128</f>
        <v>554434.96166</v>
      </c>
      <c r="E168" s="11">
        <f>E128</f>
        <v>557688.9450000001</v>
      </c>
      <c r="F168" s="11">
        <f>F128</f>
        <v>586700.55</v>
      </c>
      <c r="G168" s="11">
        <f>G128</f>
        <v>603009.0489999999</v>
      </c>
    </row>
    <row r="169" spans="4:7" ht="15.75">
      <c r="D169" s="11">
        <f>D140</f>
        <v>6484</v>
      </c>
      <c r="E169" s="11">
        <f>E140</f>
        <v>3849.4</v>
      </c>
      <c r="F169" s="11">
        <f>F140</f>
        <v>3849.4</v>
      </c>
      <c r="G169" s="11">
        <f>G140</f>
        <v>3849.4</v>
      </c>
    </row>
    <row r="170" spans="4:7" ht="15.75">
      <c r="D170" s="11">
        <f>D152</f>
        <v>82303.37411</v>
      </c>
      <c r="E170" s="11">
        <f>E152</f>
        <v>96432.51871</v>
      </c>
      <c r="F170" s="11">
        <f>F152</f>
        <v>96806.95166000002</v>
      </c>
      <c r="G170" s="11">
        <f>G152</f>
        <v>97074.8005</v>
      </c>
    </row>
    <row r="171" spans="4:7" ht="15.75">
      <c r="D171" s="11">
        <f>SUM(D164:D170)</f>
        <v>13184144.27932</v>
      </c>
      <c r="E171" s="11">
        <f>SUM(E164:E170)</f>
        <v>19505962.253709998</v>
      </c>
      <c r="F171" s="11">
        <f>SUM(F164:F170)</f>
        <v>19079171.79166</v>
      </c>
      <c r="G171" s="11">
        <f>SUM(G164:G170)</f>
        <v>18451665.939499997</v>
      </c>
    </row>
  </sheetData>
  <sheetProtection/>
  <autoFilter ref="A8:G157"/>
  <mergeCells count="55">
    <mergeCell ref="A124:A125"/>
    <mergeCell ref="A78:A80"/>
    <mergeCell ref="A110:A113"/>
    <mergeCell ref="A114:A118"/>
    <mergeCell ref="A72:A74"/>
    <mergeCell ref="A120:A121"/>
    <mergeCell ref="A122:A123"/>
    <mergeCell ref="A152:A153"/>
    <mergeCell ref="B4:F4"/>
    <mergeCell ref="A91:A100"/>
    <mergeCell ref="B91:B100"/>
    <mergeCell ref="B21:B24"/>
    <mergeCell ref="A21:A24"/>
    <mergeCell ref="A44:A46"/>
    <mergeCell ref="A47:A49"/>
    <mergeCell ref="A54:A56"/>
    <mergeCell ref="B114:B118"/>
    <mergeCell ref="A149:A150"/>
    <mergeCell ref="B149:B150"/>
    <mergeCell ref="B133:B137"/>
    <mergeCell ref="B128:B132"/>
    <mergeCell ref="A133:A137"/>
    <mergeCell ref="A62:A65"/>
    <mergeCell ref="A66:A68"/>
    <mergeCell ref="A69:A71"/>
    <mergeCell ref="B69:B71"/>
    <mergeCell ref="A140:A143"/>
    <mergeCell ref="A128:A132"/>
    <mergeCell ref="B44:B46"/>
    <mergeCell ref="B120:B121"/>
    <mergeCell ref="B122:B123"/>
    <mergeCell ref="B124:B125"/>
    <mergeCell ref="B47:B49"/>
    <mergeCell ref="B72:B74"/>
    <mergeCell ref="B78:B80"/>
    <mergeCell ref="B110:B113"/>
    <mergeCell ref="B62:B65"/>
    <mergeCell ref="B152:B153"/>
    <mergeCell ref="D1:G1"/>
    <mergeCell ref="D2:G2"/>
    <mergeCell ref="D3:G3"/>
    <mergeCell ref="D6:G6"/>
    <mergeCell ref="C6:C7"/>
    <mergeCell ref="B6:B7"/>
    <mergeCell ref="B54:B56"/>
    <mergeCell ref="B9:B20"/>
    <mergeCell ref="B140:B143"/>
    <mergeCell ref="B37:B41"/>
    <mergeCell ref="P6:S6"/>
    <mergeCell ref="A6:A7"/>
    <mergeCell ref="A25:A27"/>
    <mergeCell ref="B25:B27"/>
    <mergeCell ref="B66:B68"/>
    <mergeCell ref="A9:A20"/>
    <mergeCell ref="A37:A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lena</cp:lastModifiedBy>
  <cp:lastPrinted>2014-01-28T08:28:44Z</cp:lastPrinted>
  <dcterms:created xsi:type="dcterms:W3CDTF">2011-03-10T11:10:46Z</dcterms:created>
  <dcterms:modified xsi:type="dcterms:W3CDTF">2014-06-16T01:36:35Z</dcterms:modified>
  <cp:category/>
  <cp:version/>
  <cp:contentType/>
  <cp:contentStatus/>
</cp:coreProperties>
</file>