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745" windowWidth="15480" windowHeight="4035" activeTab="0"/>
  </bookViews>
  <sheets>
    <sheet name="ВСЕ" sheetId="1" r:id="rId1"/>
  </sheets>
  <definedNames>
    <definedName name="_xlnm._FilterDatabase" localSheetId="0" hidden="1">'ВСЕ'!$A$8:$F$151</definedName>
    <definedName name="Z_1ECE2567_BEBD_4EBD_9FB6_6B1D2E7A75DC_.wvu.FilterData" localSheetId="0" hidden="1">'ВСЕ'!$B$8:$II$147</definedName>
    <definedName name="Z_2E770C71_1C38_4267_B843_0DF38A913E88_.wvu.Cols" localSheetId="0" hidden="1">'ВСЕ'!#REF!</definedName>
    <definedName name="Z_2E770C71_1C38_4267_B843_0DF38A913E88_.wvu.FilterData" localSheetId="0" hidden="1">'ВСЕ'!$B$8:$M$147</definedName>
    <definedName name="Z_2E770C71_1C38_4267_B843_0DF38A913E88_.wvu.PrintArea" localSheetId="0" hidden="1">'ВСЕ'!$B$2:$F$150</definedName>
    <definedName name="Z_2E770C71_1C38_4267_B843_0DF38A913E88_.wvu.PrintTitles" localSheetId="0" hidden="1">'ВСЕ'!$8:$8</definedName>
    <definedName name="Z_2E770C71_1C38_4267_B843_0DF38A913E88_.wvu.Rows" localSheetId="0" hidden="1">'ВСЕ'!#REF!,'ВСЕ'!$154:$161</definedName>
    <definedName name="Z_A5DDE05F_220B_4999_A1E7_F59C6EFE5C35_.wvu.Cols" localSheetId="0" hidden="1">'ВСЕ'!#REF!</definedName>
    <definedName name="Z_A5DDE05F_220B_4999_A1E7_F59C6EFE5C35_.wvu.FilterData" localSheetId="0" hidden="1">'ВСЕ'!$B$8:$M$147</definedName>
    <definedName name="Z_A5DDE05F_220B_4999_A1E7_F59C6EFE5C35_.wvu.PrintArea" localSheetId="0" hidden="1">'ВСЕ'!$A$2:$F$147</definedName>
    <definedName name="Z_A5DDE05F_220B_4999_A1E7_F59C6EFE5C35_.wvu.PrintTitles" localSheetId="0" hidden="1">'ВСЕ'!$8:$8</definedName>
    <definedName name="Z_A5DDE05F_220B_4999_A1E7_F59C6EFE5C35_.wvu.Rows" localSheetId="0" hidden="1">'ВСЕ'!#REF!,'ВСЕ'!$154:$161</definedName>
    <definedName name="Z_B4AEA658_8332_4CA6_879B_8DB8F5C56D88_.wvu.Cols" localSheetId="0" hidden="1">'ВСЕ'!#REF!</definedName>
    <definedName name="Z_B4AEA658_8332_4CA6_879B_8DB8F5C56D88_.wvu.FilterData" localSheetId="0" hidden="1">'ВСЕ'!$8:$147</definedName>
    <definedName name="Z_B4AEA658_8332_4CA6_879B_8DB8F5C56D88_.wvu.PrintArea" localSheetId="0" hidden="1">'ВСЕ'!$B$2:$F$150</definedName>
    <definedName name="Z_B4AEA658_8332_4CA6_879B_8DB8F5C56D88_.wvu.PrintTitles" localSheetId="0" hidden="1">'ВСЕ'!$6:$8</definedName>
    <definedName name="Z_B4AEA658_8332_4CA6_879B_8DB8F5C56D88_.wvu.Rows" localSheetId="0" hidden="1">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</definedName>
    <definedName name="Z_C1CCEDCD_F4AF_4C0D_913C_1EF93902D761_.wvu.Cols" localSheetId="0" hidden="1">'ВСЕ'!#REF!</definedName>
    <definedName name="Z_C1CCEDCD_F4AF_4C0D_913C_1EF93902D761_.wvu.FilterData" localSheetId="0" hidden="1">'ВСЕ'!$B$8:$M$147</definedName>
    <definedName name="Z_C1CCEDCD_F4AF_4C0D_913C_1EF93902D761_.wvu.PrintArea" localSheetId="0" hidden="1">'ВСЕ'!$A$2:$F$147</definedName>
    <definedName name="Z_C1CCEDCD_F4AF_4C0D_913C_1EF93902D761_.wvu.PrintTitles" localSheetId="0" hidden="1">'ВСЕ'!$6:$8</definedName>
    <definedName name="_xlnm.Print_Titles" localSheetId="0">'ВСЕ'!$8:$8</definedName>
    <definedName name="_xlnm.Print_Area" localSheetId="0">'ВСЕ'!$A$1:$F$151</definedName>
  </definedNames>
  <calcPr fullCalcOnLoad="1"/>
</workbook>
</file>

<file path=xl/sharedStrings.xml><?xml version="1.0" encoding="utf-8"?>
<sst xmlns="http://schemas.openxmlformats.org/spreadsheetml/2006/main" count="327" uniqueCount="196">
  <si>
    <t>".</t>
  </si>
  <si>
    <t>Статус</t>
  </si>
  <si>
    <t xml:space="preserve">Основное мероприятие </t>
  </si>
  <si>
    <t>местный бюджет</t>
  </si>
  <si>
    <t xml:space="preserve">Сӧвмӧдны школаӧдз велӧдӧм сетан сикасъяс да модельяс
</t>
  </si>
  <si>
    <t>Отсавны школаӧдз велӧдан организацияяс стрӧитӧмын да выльмӧдӧмын</t>
  </si>
  <si>
    <t xml:space="preserve">Пӧртны олӧмӧ Коми Республикаын велӧдан организацияясӧн школаӧдз велӧдан медшӧр уджтасъяс
</t>
  </si>
  <si>
    <t>Отсавны пыртны школаӧдз велӧдӧмлысь федеральнӧй канму велӧдан стандартъяс</t>
  </si>
  <si>
    <t>Сетны содтӧд велӧдан услугаяс, кутшӧмъясӧс сетӧны школаӧдз велӧдан организацияяс подув вылын бать-мамлӧн да челядьлӧн корӧмъяс серти</t>
  </si>
  <si>
    <t>Сӧвмӧдны школаӧдз велӧдан организацияясын этнокультурнӧй велӧдӧм</t>
  </si>
  <si>
    <t>Ёнмӧдны школаӧдз велӧдан организацияяслысь материально-техническӧй база</t>
  </si>
  <si>
    <t>Сӧвмӧдны школаӧдз велӧдан тэчаслысь кадръяс</t>
  </si>
  <si>
    <t>Сӧвмӧдны школаӧдз велӧдан педагогическӧй уджалысьяслысь да школаӧдз велӧдан организацияяслысь инновационнӧй вынйӧр</t>
  </si>
  <si>
    <t>Могмӧдны Коми Республикаын школаӧдз велӧдан организацияяслӧн педагогическӧй уджалысьяслысь удждон содтӧмӧн</t>
  </si>
  <si>
    <t>Коми Республикаын подув велöдöм сöвмöдöм</t>
  </si>
  <si>
    <t>Збыльмӧдны Коми Республикаын общеобразовательнӧй организацияясӧн медшӧр общеобразовательнӧй уджтасъяс</t>
  </si>
  <si>
    <t>Сетны общеобразовательнӧй организацияясӧн канму услугаяс (вӧчны уджъяс)</t>
  </si>
  <si>
    <t>Отсавны подув велӧдан организацияяс стрӧитӧмын да выльмӧдӧмын</t>
  </si>
  <si>
    <t>Ёнмӧдны Коми Республикаын общеобразовательнӧй организацияяслысь материально-техническӧй база</t>
  </si>
  <si>
    <t>Юӧрӧн да методикаӧн отсавны пыртны федеральнӧй канму велӧдан стандартъяс</t>
  </si>
  <si>
    <t>Сӧвмӧдны подув велӧдӧмлысь качество донъялан тэчас</t>
  </si>
  <si>
    <t>Збыльмӧдны общеобразовательнӧй организацияясын быдтасъясӧс да велӧдчысьясӧс вердӧмын канму стандарт пыртӧм кузя мероприятиеяслысь план</t>
  </si>
  <si>
    <t>Ёнмӧдны Коми Республикаын канму (муниципальнӧй) общеобразовательнӧй организацияяслысь материально-техническӧй база, кутшӧмъяс сӧвмӧдӧны этнокультурнӧй велӧдӧм</t>
  </si>
  <si>
    <t>Сӧвмӧдны общеобразовательнӧй организацияясын этнокультурнӧй велӧдӧм</t>
  </si>
  <si>
    <t>Сӧвмӧдны Коми Республикаын канму (муниципальнӧй) общеобразовательнӧй организацияяслӧн уджлысь инновационнӧй опыт</t>
  </si>
  <si>
    <t>Сӧвмӧдны подув велӧдан тэчаслысь кадръясӧс</t>
  </si>
  <si>
    <t>Збыльмӧдны «Коми Республикаса Веськӧдлан котырлӧн премияяс йылысь» Коми Республикаса Веськӧдлан котырлысь 2007 во вӧльгым тӧлысь 26 лунся 277 №-а шуӧм</t>
  </si>
  <si>
    <t>Могмӧдны Коми Республикаын общеобразовательнӧй организацияяслӧн педагогическӧй уджалысьяслысь удждон содтӧмӧн</t>
  </si>
  <si>
    <t>Коми Республикаын уджсикасö велöдöм сöвмöдöм</t>
  </si>
  <si>
    <t>Сетны уджсикасӧ велӧдан организацияясӧн канму услугаяс (вӧчны уджъяс)</t>
  </si>
  <si>
    <t>Ёнмӧдны Коми Республикаса уджсикасӧ велӧдан организацияяслысь материально-техническӧй база</t>
  </si>
  <si>
    <t>Збыльмӧдны "Вылыс тшупӧда организацияясын, уджсикасӧ велӧдан организацияясын, общеобразовательнӧй организацияясын, содтӧд тӧдӧмлун сетан организацияясын велӧдчысьяслы торъя стипендияяяс йылысь" Коми Республикаса Веськӧдлан котырлысь 2007 во йирым тӧлысь 24 лунся 248 №-а шуӧм</t>
  </si>
  <si>
    <t>Лӧсьӧдны уджсикасӧ велӧдан организацияясса абитуриентъяслы, студентъяслы, помалысьяслы юӧръяслысь восьса (публичнӧй) электроннӧй базаяс</t>
  </si>
  <si>
    <t>Лӧсьӧдны уджсикасӧ велӧдан организацияясын прӧст кад коллялӧм</t>
  </si>
  <si>
    <t>Бурмӧдны помалысьясӧс дасьтан да уджӧн могмӧдан тэчас</t>
  </si>
  <si>
    <t>Сӧвмӧдны уджсикасӧ велӧдан тэчаслысь кадръясӧс</t>
  </si>
  <si>
    <t>Пыртны удж рынокын колана уджсикасӧ велӧдан медшӧр уджтасъяс</t>
  </si>
  <si>
    <t>Лӧсьӧдны отрасль принцип серти уджсикасӧ велӧдан организацияяслысь ресурснӧй шӧринъяс</t>
  </si>
  <si>
    <t>Сӧвмӧдны Коми Республикаын уджсикасӧ велӧдан тэчаслысь инновационнӧй вынйӧр</t>
  </si>
  <si>
    <t>Лӧсьӧдны йӧзлы мынтысян услугаяс сетӧм да колана прӧдукция лэдзӧм кузя велӧдан да производственнӧй тэчасъяс</t>
  </si>
  <si>
    <t>Сӧвмӧдны уджсикасӧ туйдӧм</t>
  </si>
  <si>
    <t>Сӧвмӧдны уджсикасӧ велӧдан организацияясын наукаса школаяс, кыскыны да ышӧдны том йӧзӧс наука туялан уджӧ</t>
  </si>
  <si>
    <t>Котыртны уджсикасӧ велӧдан организацияяс помалысьясӧс удж сетӧм да уджӧн могмӧдӧм кузя удж</t>
  </si>
  <si>
    <t>Лӧсьӧдны уджсикасӧ велӧдан организацияяс серти предприятиеясӧн, организацияясӧн "кураторство" институт</t>
  </si>
  <si>
    <t>Могмӧдны Коми Республикаса уджсикасӧ велӧдан канму организацияслӧн велӧдысьяслысь да производствоӧ велӧдан мастеръяслысь да Коми Республикаса вылыс тшупӧда велӧдан канму  организацияяслӧн велӧдысьяслысь уджон содтӧмӧн</t>
  </si>
  <si>
    <t>Коми Республикаса челядь да том йöз</t>
  </si>
  <si>
    <t>Сетны интернат сяма велӧдан организацияясӧн, торъя (коррекционнӧй) велӧдан школаясӧн, челядьлы содтӧд тӧдӧмлун сетан учреждениеясӧн канму услугаяс (вӧчны уджъяс)</t>
  </si>
  <si>
    <t>Отсавны Войвыв вужвойтыр да этша лыда войтыр аскотыръяслӧн челядьлы</t>
  </si>
  <si>
    <t>Велӧдны да видзны челядьӧс Коми Республика сайын торъя велӧдан-туйдан  да велӧдан организацияясын</t>
  </si>
  <si>
    <t>Кыскыны тыр арлыдтӧмъясӧс, сы лыдын омӧль оласногаӧс, общеобразовательнӧй организацияясын да содтӧд тӧдӧмлун сетан организацияясын внеурочнӧй уджӧ</t>
  </si>
  <si>
    <t>Ёнмӧдны Коми Республикаса велӧдан организацияяслысь материально-техническӧй база да лӧсьӧдны безопаснӧй условиеяс</t>
  </si>
  <si>
    <t>Отсавны бура социализируйтны велӧдчысьясӧс, быдтасъясӧс</t>
  </si>
  <si>
    <t>Сӧвмӧдны велӧдчысьясӧс, быдтасъясӧс социализируйтӧмын водзын мунысь педагогическӧй опыт</t>
  </si>
  <si>
    <t>Паськӧдны том йӧз пӧвстын дзоньвидза оланног</t>
  </si>
  <si>
    <t>Ышӧдны том йӧзӧс зіля пырӧдчыны ӧтйӧза олӧмӧ да ӧлӧдны том йӧз юкӧнын омӧльӧ сетчӧмысь, кыскыны том йӧзӧс ас вылӧ уджалӧмӧ</t>
  </si>
  <si>
    <t>Сӧвмӧдны социализируйтан организацияяслысь кадръясӧс</t>
  </si>
  <si>
    <t>Збыльмӧдны "Енбиа да тӧлка бать-мамтӧм челядьлы да бать-мам дӧзьӧртӧг кольӧм челядьлы да бать-мам дӧзьӧртӧг кольӧм челядь лыдысь йӧзлы  мынтӧмъяс йылысь" Коми Республикаса Веськӧдлан котырлысь 2003 во моз тӧлысь 15 лунся 179 №-а шуӧм</t>
  </si>
  <si>
    <t>Юӧрӧн да методикаӧн отсавны пыртны внеурочнӧй уджлысь федеральнӧй велӧдан канму стандартъяс</t>
  </si>
  <si>
    <t>Могмӧдны Коми Республикаын содтӧд тӧдӧмлун сетан организацияяслӧн педагогическӧй уджалысьяслысь уджон содтӧмӧн</t>
  </si>
  <si>
    <t>Коми Республикаын олысь челядьлысь дзоньвидзалун бурмöдöм да шойччöм котыртöм</t>
  </si>
  <si>
    <t>Могмӧдны Коми Республикаса челядьлысь дзоньвидзалун бурмӧдӧм да шойччӧм</t>
  </si>
  <si>
    <t>Канмусянь отсавны челядьлысь дзоньвидзалун бурмӧдан кампания нуӧдан мероприятиеяс олӧмӧ пӧртӧмлы</t>
  </si>
  <si>
    <t>Ёнмӧдны республиканскӧй челядьӧс бурдӧдан учреждениеяслысь материально-техническӧй база</t>
  </si>
  <si>
    <t>Коми Республикаын Россия Федерацияса гражданаöс военнöй служба кежлö призывводзвывса дасьтöм</t>
  </si>
  <si>
    <t>Юӧрӧн могмӧдны призывӧдзса дасьтӧм кузя специалистъясӧс да том йӧзӧс</t>
  </si>
  <si>
    <t>Военнӧя да айму радейтӧмӧн быдтыны-сӧвмӧдны том йӧзӧс</t>
  </si>
  <si>
    <t>Сӧвмӧдны кадръясӧс, кодъяс дасьтӧны гражданаӧс велӧдан организацияясын военнӧй служба кежлӧ</t>
  </si>
  <si>
    <t>Котыртны велӧдан организацияясын оборона да военноӧй службаса подувъяс юкӧнын гражданаӧс начальнӧй тӧдӧмлунъясӧ велӧдӧм, велӧдан да полевӧй сборъяс</t>
  </si>
  <si>
    <t>Ёнмӧдны Коми Республикаын велӧдан организацияяслысь, кодъяс призывӧдз дасьтӧны том йӧзӧс, материально-техническӧй база</t>
  </si>
  <si>
    <t>Нуӧдны призывӧдзса том йӧзлы спортса уна йӧза мероприятиеяс</t>
  </si>
  <si>
    <t>Медицинскӧя дасьтыны Коми Республикаса гражднаӧс военнӧй служба кежлӧ</t>
  </si>
  <si>
    <t>Канму уджтас олӧмӧ пӧртӧм могмӧдӧм</t>
  </si>
  <si>
    <t>Урчитӧм могъяс серти Коми Республикаса канму власьт органъясӧн, Коми Республикаса Юралысьӧн либӧ Коми Республикаса Веськӧдлан котырӧн (шӧр аппаратӧн) котыртӧм Коми Республикаса канму органъясӧн юрнуӧдӧм да веськӧдлӧм</t>
  </si>
  <si>
    <t>Велӧдӧмлысь качество бӧрся федеральнӧй канму контроль кузя да йӧзӧс велӧдӧмын федеральнӧй канму дӧзьӧр, велӧдан организацияясӧс ли-цензируйтан да канму аккредитация кузя Россия Федерацияса уджмогъяс збыльмӧдӧм</t>
  </si>
  <si>
    <t>Ведомствоувса учреждениеяслысь удж могмӧдӧм</t>
  </si>
  <si>
    <t>«Йöзöс велöдöм сöвмöдöм» Коми Республикаса канму уджтас вынсьöдöм йылысь» Коми Республикаса Веськöдлан котырлöн 2012 во кöч тöлысь 28 лунся 411 №-а шуöмö пыртöм вежсьӧмъяс дорӧ 5 содтӧд</t>
  </si>
  <si>
    <t xml:space="preserve">«Йöзöс велöдöм сöвмöдöм» </t>
  </si>
  <si>
    <t>Коми Республикаса канму уджтас дорӧ 6 содтӧд</t>
  </si>
  <si>
    <t>Коми Республикаса республиканскӧй сьӧмкуд тшӧт весьтӧ (федеральнӧй сьӧмкуд тӧд вылӧ босьтӧмӧн) канму уджтас збыльмӧдӧм сьӧмӧн могмӧдӧм</t>
  </si>
  <si>
    <t>Канму уджтас, канму уджтасса уджтасув, медшӧр мероприятие ним</t>
  </si>
  <si>
    <t>Кывкутӧмӧн збыльмӧдысь,
ӧтув збыльмӧдысь</t>
  </si>
  <si>
    <t>Рӧскод (сюрс шайт), вояс</t>
  </si>
  <si>
    <t xml:space="preserve">Канму уджтас </t>
  </si>
  <si>
    <t xml:space="preserve">Йӧзӧс велӧдӧм сӧвмӧдӧм
</t>
  </si>
  <si>
    <t>ставыс</t>
  </si>
  <si>
    <t>канму уджтас кывкутӧмӧн збыльмӧдысь                   Коми Республикаса йӧзӧс велӧдан министерство</t>
  </si>
  <si>
    <t>Коми Республикаса архитектура, стрӧитчӧм да коммунальнӧй овмӧс министерство</t>
  </si>
  <si>
    <t>Коми Республикаса йӧзлы отсӧг сетан агентство</t>
  </si>
  <si>
    <t>Коми Республикаса национальнӧй политика министерство</t>
  </si>
  <si>
    <t>Коми Республикаса культура министерство</t>
  </si>
  <si>
    <t xml:space="preserve">Коми Республикаса культура министерство </t>
  </si>
  <si>
    <t>Коми Республикаса экономика сӧвмӧдан министерство</t>
  </si>
  <si>
    <t>Коми Республикаса спорт да мортӧс ёнмӧдан агентство</t>
  </si>
  <si>
    <t xml:space="preserve">Коми Республикаса спорт да мортӧс ёнмӧдан агентство </t>
  </si>
  <si>
    <t>Коми Республикаса йӧзӧс уджӧн могмӧдӧмӧн веськӧдланін</t>
  </si>
  <si>
    <t>Коми Республикаса культура министерство,
Коми Республикаса йӧзӧс уджӧн могмӧдӧмӧн веськӧдланін</t>
  </si>
  <si>
    <t>1 уджтасув</t>
  </si>
  <si>
    <t>Коми Республикаын школаӧдз велӧдӧм сӧвмӧдӧм</t>
  </si>
  <si>
    <t xml:space="preserve">Коми Республикаса печать да юӧр сетан агентство </t>
  </si>
  <si>
    <t>Коми Республикаса йӧзлысь дзоньвидзалун видзан министерство</t>
  </si>
  <si>
    <t>1 уджтасувса кывкутӧмӧн збыльмӧдысь                   Коми Республикаса йӧзӧс велӧдан министерство</t>
  </si>
  <si>
    <t xml:space="preserve">1.1.1 медшӧр мероприятие </t>
  </si>
  <si>
    <t xml:space="preserve">Коми Республикаса йӧзӧс велӧдан министерство </t>
  </si>
  <si>
    <t xml:space="preserve">Коми Республикаса экономика сӧвмӧдан министерство,
Коми Республикаса йӧзӧс велӧдан министерство </t>
  </si>
  <si>
    <t xml:space="preserve">Коми Республикаса йӧзӧс велӧдан министерство  </t>
  </si>
  <si>
    <t xml:space="preserve"> 1.1.2 медшӧр мероприятие</t>
  </si>
  <si>
    <t xml:space="preserve"> 1.1.3 медшӧр мероприятие</t>
  </si>
  <si>
    <t xml:space="preserve">1.2.4 медшӧр мероприятие </t>
  </si>
  <si>
    <t xml:space="preserve">1.2.5 медшӧр мероприятие </t>
  </si>
  <si>
    <t xml:space="preserve">1.2.6 медшӧр мероприятие </t>
  </si>
  <si>
    <t xml:space="preserve">1.2.7 медшӧр мероприятие </t>
  </si>
  <si>
    <t xml:space="preserve">1.3.8 медшӧр мероприятие </t>
  </si>
  <si>
    <t xml:space="preserve"> 1.3.9 медшӧр мероприятие</t>
  </si>
  <si>
    <t xml:space="preserve">1.3.10 медшӧр мероприятие </t>
  </si>
  <si>
    <t xml:space="preserve">2 уджтасув </t>
  </si>
  <si>
    <t>2 уджтасувса кывкутӧмӧн збыльмӧдысь                   Коми Республикаса йӧзӧс велӧдан министерство</t>
  </si>
  <si>
    <t xml:space="preserve"> 2.1.1 медшӧр мероприятие</t>
  </si>
  <si>
    <t xml:space="preserve">2.2.2 медшӧр мероприятие </t>
  </si>
  <si>
    <t xml:space="preserve">2.2.3 медшӧр мероприятие </t>
  </si>
  <si>
    <t xml:space="preserve">2.2.4 медшӧр мероприятие </t>
  </si>
  <si>
    <t xml:space="preserve">2.2.5 медшӧр мероприятие </t>
  </si>
  <si>
    <t xml:space="preserve"> 2.2.6 медшӧр мероприятие</t>
  </si>
  <si>
    <t xml:space="preserve">2.2.7 медшӧр мероприятие </t>
  </si>
  <si>
    <t xml:space="preserve">2.2.8 медшӧр мероприятие </t>
  </si>
  <si>
    <t xml:space="preserve">2.3.9 медшӧр мероприятие </t>
  </si>
  <si>
    <t>Котыртны Коми Республикаын муниципальнӧй велӧдан организацияясын, кутшӧмъяс збыльмӧдӧны улыс тшупӧда ӧтув велӧдан уджтас, 1-4 класса велӧдчысьясӧс вердӧм</t>
  </si>
  <si>
    <t xml:space="preserve"> 2.3.10 медшӧр мероприятие</t>
  </si>
  <si>
    <t xml:space="preserve"> 2.4.11 медшӧр мероприятие</t>
  </si>
  <si>
    <t xml:space="preserve">2.4.12 медшӧр мероприятие </t>
  </si>
  <si>
    <t xml:space="preserve">2.4.13 медшӧр мероприятие </t>
  </si>
  <si>
    <t xml:space="preserve">2.4.14 медшӧр мероприятие </t>
  </si>
  <si>
    <t>3 уджтасув</t>
  </si>
  <si>
    <t>3 уджтасувса кывкутӧмӧн збыльмӧдысь                   Коми Республикаса йӧзӧс велӧдан министерство</t>
  </si>
  <si>
    <t xml:space="preserve">3.1.4 медшӧр мероприятие </t>
  </si>
  <si>
    <t xml:space="preserve"> 3.1.5 медшӧр мероприятие</t>
  </si>
  <si>
    <t xml:space="preserve">3.1.6 медшӧр мероприятие </t>
  </si>
  <si>
    <t xml:space="preserve">3.2.7 медшӧр мероприятие </t>
  </si>
  <si>
    <t xml:space="preserve"> 3.2.8 медшӧр мероприятие</t>
  </si>
  <si>
    <t xml:space="preserve">3.3.9 медшӧр мероприятие </t>
  </si>
  <si>
    <t xml:space="preserve">3.3.10 медшӧр мероприятие </t>
  </si>
  <si>
    <t xml:space="preserve">3.3.11 медшӧр мероприятие </t>
  </si>
  <si>
    <t xml:space="preserve">3.3.12 медшӧр мероприятие </t>
  </si>
  <si>
    <t xml:space="preserve">3.3.13 медшӧр мероприятие </t>
  </si>
  <si>
    <t xml:space="preserve">3.3.14 медшӧр мероприятие </t>
  </si>
  <si>
    <t xml:space="preserve">3.3.15 медшӧр мероприятие </t>
  </si>
  <si>
    <t>Коми Республикаса экономика сӧвмӧдан министерство,
Коми Республикаса йӧзӧс велӧдан министерство,
Коми Республикаса культура министерство</t>
  </si>
  <si>
    <t xml:space="preserve">3.3.16 медшӧр мероприятие </t>
  </si>
  <si>
    <t xml:space="preserve">3.3.17 медшӧр мероприятие </t>
  </si>
  <si>
    <t>4 уджтасув</t>
  </si>
  <si>
    <t>4 уджтасувса кывкутӧмӧн збыльмӧдысь                   Коми Республикаса йӧзӧс велӧдан министерство</t>
  </si>
  <si>
    <t xml:space="preserve">Коми Республикаса йӧзлысь дзоньвидзалун видзан министерство </t>
  </si>
  <si>
    <t xml:space="preserve">Коми Республикаса йӧзлысь дзоньвидзалун видзан министерство  </t>
  </si>
  <si>
    <t xml:space="preserve">4.1.1 медшӧр мероприятие </t>
  </si>
  <si>
    <t xml:space="preserve">4.1.2 медшӧр мероприятие </t>
  </si>
  <si>
    <t xml:space="preserve"> 4.1.3 медшӧр мероприятие</t>
  </si>
  <si>
    <t xml:space="preserve">4.1.4 медшӧр мероприятие </t>
  </si>
  <si>
    <t xml:space="preserve">4.1.5 медшӧр мероприятие </t>
  </si>
  <si>
    <t xml:space="preserve">4.1.6 медшӧр мероприятие </t>
  </si>
  <si>
    <t xml:space="preserve">4.2.7 медшӧр мероприятие </t>
  </si>
  <si>
    <t xml:space="preserve">4.2.8 медшӧр мероприятие </t>
  </si>
  <si>
    <t xml:space="preserve">4.2.9 медшӧр мероприятие </t>
  </si>
  <si>
    <t xml:space="preserve"> 4.2.10 медшӧр мероприятие</t>
  </si>
  <si>
    <t>Коми Республикаса печать да юӧр сетан агентство</t>
  </si>
  <si>
    <t xml:space="preserve">4.2.11 медшӧр мероприятие </t>
  </si>
  <si>
    <t xml:space="preserve">4.2.12 медшӧр мероприятие </t>
  </si>
  <si>
    <t xml:space="preserve">4.3.13 медшӧр мероприятие </t>
  </si>
  <si>
    <t xml:space="preserve"> 4.3.14 медшӧр мероприятие</t>
  </si>
  <si>
    <t>Коми Республикаса экономика сӧвмӧдан министерство,
Коми Республикаса йӧзӧс велӧдан министерство,
Коми Республикаса культура министерство,
Коми Республикаса спорт да мортӧс ёнмӧдан агентство</t>
  </si>
  <si>
    <t xml:space="preserve">4.3.15 медшӧр мероприятие </t>
  </si>
  <si>
    <t xml:space="preserve">4.3.16 медшӧр мероприятие </t>
  </si>
  <si>
    <t xml:space="preserve">4.3.17 медшӧр мероприятие </t>
  </si>
  <si>
    <t>5 уджтасув</t>
  </si>
  <si>
    <t>5 уджтасувса кывкутӧмӧн збыльмӧдысь                   Коми Республикаса йӧзӧс велӧдан министерство</t>
  </si>
  <si>
    <t xml:space="preserve">5.1.1 медшӧр мероприятие </t>
  </si>
  <si>
    <t xml:space="preserve">5.1.2 медшӧр мероприятие </t>
  </si>
  <si>
    <t xml:space="preserve"> 5.2.3 медшӧр мероприятие</t>
  </si>
  <si>
    <t xml:space="preserve">6 уджтасув </t>
  </si>
  <si>
    <t>6 уджтасувса кывкутӧмӧн збыльмӧдысь                    Коми Республикаса йӧзӧс велӧдан министерство</t>
  </si>
  <si>
    <t xml:space="preserve">6.1.1 медшӧр мероприятие </t>
  </si>
  <si>
    <t xml:space="preserve">6.1.2 медшӧр мероприятие </t>
  </si>
  <si>
    <t xml:space="preserve">6.2.3 медшӧр мероприятие </t>
  </si>
  <si>
    <t xml:space="preserve">6.2.4 медшӧр мероприятие </t>
  </si>
  <si>
    <t xml:space="preserve">6.2.5 медшӧр мероприятие </t>
  </si>
  <si>
    <t xml:space="preserve">6.3.6 медшӧр мероприятие </t>
  </si>
  <si>
    <t xml:space="preserve">6.3.7 медшӧр мероприятие </t>
  </si>
  <si>
    <t>7 уджтасув</t>
  </si>
  <si>
    <t>7 уджтасувса кывкутӧмӧн збыльмӧдысь                   Коми Республикаса йӧзӧс велӧдан министерство</t>
  </si>
  <si>
    <t xml:space="preserve">7.1.1 медшӧр мероприятие </t>
  </si>
  <si>
    <t xml:space="preserve">7.1.2 медшӧр мероприятие </t>
  </si>
  <si>
    <t xml:space="preserve">7.1.3 медшӧр мероприятие </t>
  </si>
  <si>
    <t xml:space="preserve">3.1.3 медшӧр мероприятие </t>
  </si>
  <si>
    <t xml:space="preserve">3.1.2 медшӧр мероприятие </t>
  </si>
  <si>
    <t xml:space="preserve">3.1.1 медшӧр мероприятие </t>
  </si>
  <si>
    <t>Социальнӧя адаптируйтны да дасьтыны бать-мамтӧм челядьлы да бать-мам дӧзьӧртӧг кольӧм челядьлы  канму велӧдан организацияясса быдтасъясӧс асшӧр олӧм кежлӧ</t>
  </si>
  <si>
    <t>Интернат бӧрын отсавны да инавны бать-мамтӧм челядь да бать-мам дӧзьӧртӧг кольӧм челядь пиысь  канму велӧдан организацияясӧс помалысьясӧс</t>
  </si>
  <si>
    <t xml:space="preserve">Коми Республикаса йӧзлы отсӧг сетан агентство,        Коми Республикаса йӧзӧс велӧдан министерство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</si>
</sst>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"/>
    <numFmt numFmtId="170" formatCode="#,##0_ ;[Red]\-#,##0\ "/>
    <numFmt numFmtId="171" formatCode="0_ ;[Red]\-0\ "/>
    <numFmt numFmtId="172" formatCode="#,##0.000"/>
    <numFmt numFmtId="173" formatCode="#,##0.00_ ;\-#,##0.00\ "/>
    <numFmt numFmtId="174" formatCode="_-* #,##0.0_р_._-;\-* #,##0.0_р_._-;_-* &quot;-&quot;??_р_._-;_-@_-"/>
    <numFmt numFmtId="175" formatCode="#,##0.0000"/>
    <numFmt numFmtId="176" formatCode="0000"/>
    <numFmt numFmtId="177" formatCode="000&quot; &quot;00&quot; &quot;00"/>
    <numFmt numFmtId="178" formatCode="_-* #,##0.0_р_._-;\-* #,##0.0_р_._-;_-* &quot;-&quot;?_р_._-;_-@_-"/>
    <numFmt numFmtId="179" formatCode="_-* #,##0.000_р_._-;\-* #,##0.000_р_._-;_-* &quot;-&quot;???_р_._-;_-@_-"/>
    <numFmt numFmtId="180" formatCode="[$-FC19]d\ mmmm\ yyyy\ &quot;г.&quot;"/>
    <numFmt numFmtId="181" formatCode="#,##0.0000000"/>
    <numFmt numFmtId="182" formatCode="#,##0.00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169" fontId="7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69" fontId="7" fillId="0" borderId="10" xfId="0" applyNumberFormat="1" applyFont="1" applyFill="1" applyBorder="1" applyAlignment="1">
      <alignment horizontal="right" vertical="top" wrapText="1"/>
    </xf>
    <xf numFmtId="169" fontId="3" fillId="0" borderId="1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righ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69" fontId="7" fillId="0" borderId="10" xfId="0" applyNumberFormat="1" applyFont="1" applyFill="1" applyBorder="1" applyAlignment="1">
      <alignment horizontal="left" vertical="top" wrapText="1"/>
    </xf>
    <xf numFmtId="169" fontId="7" fillId="0" borderId="10" xfId="0" applyNumberFormat="1" applyFont="1" applyFill="1" applyBorder="1" applyAlignment="1">
      <alignment horizontal="right" vertical="top"/>
    </xf>
    <xf numFmtId="169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vertical="top" wrapText="1"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169" fontId="7" fillId="0" borderId="0" xfId="0" applyNumberFormat="1" applyFont="1" applyFill="1" applyBorder="1" applyAlignment="1">
      <alignment horizontal="center" vertical="top"/>
    </xf>
    <xf numFmtId="169" fontId="7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 quotePrefix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169" fontId="3" fillId="0" borderId="10" xfId="6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/>
    </xf>
    <xf numFmtId="169" fontId="7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69" fontId="7" fillId="32" borderId="10" xfId="0" applyNumberFormat="1" applyFont="1" applyFill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9" fontId="7" fillId="0" borderId="1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right" vertical="top" wrapText="1"/>
    </xf>
    <xf numFmtId="169" fontId="12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quotePrefix="1">
      <alignment horizontal="left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3"/>
  <sheetViews>
    <sheetView tabSelected="1" view="pageBreakPreview" zoomScale="70" zoomScaleNormal="75" zoomScaleSheetLayoutView="70" workbookViewId="0" topLeftCell="A94">
      <selection activeCell="C100" sqref="C100"/>
    </sheetView>
  </sheetViews>
  <sheetFormatPr defaultColWidth="9.00390625" defaultRowHeight="12.75"/>
  <cols>
    <col min="1" max="1" width="20.25390625" style="30" customWidth="1"/>
    <col min="2" max="2" width="63.25390625" style="32" customWidth="1"/>
    <col min="3" max="3" width="31.125" style="34" customWidth="1"/>
    <col min="4" max="6" width="13.25390625" style="11" customWidth="1"/>
    <col min="7" max="7" width="13.25390625" style="22" hidden="1" customWidth="1"/>
    <col min="8" max="8" width="19.25390625" style="1" hidden="1" customWidth="1"/>
    <col min="9" max="9" width="14.375" style="1" hidden="1" customWidth="1"/>
    <col min="10" max="13" width="0" style="1" hidden="1" customWidth="1"/>
    <col min="14" max="14" width="9.125" style="1" customWidth="1"/>
    <col min="15" max="16" width="10.375" style="42" hidden="1" customWidth="1"/>
    <col min="17" max="18" width="0" style="42" hidden="1" customWidth="1"/>
    <col min="19" max="19" width="0" style="1" hidden="1" customWidth="1"/>
    <col min="20" max="20" width="10.625" style="1" hidden="1" customWidth="1"/>
    <col min="21" max="23" width="10.00390625" style="1" hidden="1" customWidth="1"/>
    <col min="24" max="24" width="0" style="1" hidden="1" customWidth="1"/>
    <col min="25" max="16384" width="9.125" style="1" customWidth="1"/>
  </cols>
  <sheetData>
    <row r="1" spans="3:6" ht="142.5" customHeight="1">
      <c r="C1" s="75" t="s">
        <v>75</v>
      </c>
      <c r="D1" s="75"/>
      <c r="E1" s="75"/>
      <c r="F1" s="75"/>
    </row>
    <row r="2" spans="3:6" ht="18.75" customHeight="1">
      <c r="C2" s="76" t="s">
        <v>76</v>
      </c>
      <c r="D2" s="77"/>
      <c r="E2" s="77"/>
      <c r="F2" s="77"/>
    </row>
    <row r="3" spans="3:6" ht="41.25" customHeight="1">
      <c r="C3" s="75" t="s">
        <v>77</v>
      </c>
      <c r="D3" s="77"/>
      <c r="E3" s="77"/>
      <c r="F3" s="77"/>
    </row>
    <row r="4" spans="2:6" ht="59.25" customHeight="1">
      <c r="B4" s="85" t="s">
        <v>78</v>
      </c>
      <c r="C4" s="85"/>
      <c r="D4" s="85"/>
      <c r="E4" s="85"/>
      <c r="F4" s="85"/>
    </row>
    <row r="5" spans="3:6" ht="15.75">
      <c r="C5" s="32"/>
      <c r="D5" s="4"/>
      <c r="E5" s="4"/>
      <c r="F5" s="4"/>
    </row>
    <row r="6" spans="1:18" s="5" customFormat="1" ht="15.75" customHeight="1">
      <c r="A6" s="53" t="s">
        <v>1</v>
      </c>
      <c r="B6" s="58" t="s">
        <v>79</v>
      </c>
      <c r="C6" s="58" t="s">
        <v>80</v>
      </c>
      <c r="D6" s="58" t="s">
        <v>81</v>
      </c>
      <c r="E6" s="58"/>
      <c r="F6" s="58"/>
      <c r="G6" s="23"/>
      <c r="O6" s="50" t="s">
        <v>3</v>
      </c>
      <c r="P6" s="51"/>
      <c r="Q6" s="51"/>
      <c r="R6" s="52"/>
    </row>
    <row r="7" spans="1:18" s="5" customFormat="1" ht="19.5" customHeight="1">
      <c r="A7" s="53"/>
      <c r="B7" s="58"/>
      <c r="C7" s="58"/>
      <c r="D7" s="6">
        <v>2013</v>
      </c>
      <c r="E7" s="6">
        <v>2014</v>
      </c>
      <c r="F7" s="6">
        <v>2015</v>
      </c>
      <c r="G7" s="23"/>
      <c r="O7" s="43">
        <v>2013</v>
      </c>
      <c r="P7" s="43">
        <v>2014</v>
      </c>
      <c r="Q7" s="43">
        <v>2015</v>
      </c>
      <c r="R7" s="43">
        <v>2016</v>
      </c>
    </row>
    <row r="8" spans="1:18" s="10" customFormat="1" ht="22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24"/>
      <c r="O8" s="44"/>
      <c r="P8" s="44"/>
      <c r="Q8" s="44"/>
      <c r="R8" s="44"/>
    </row>
    <row r="9" spans="1:18" s="3" customFormat="1" ht="15.75" customHeight="1">
      <c r="A9" s="59" t="s">
        <v>82</v>
      </c>
      <c r="B9" s="65" t="s">
        <v>83</v>
      </c>
      <c r="C9" s="33" t="s">
        <v>84</v>
      </c>
      <c r="D9" s="39">
        <f>SUM(D10:D19)</f>
        <v>13184144.279319998</v>
      </c>
      <c r="E9" s="39">
        <f>SUM(E10:E19)</f>
        <v>11456376.61055</v>
      </c>
      <c r="F9" s="39">
        <f>SUM(F10:F19)</f>
        <v>11221911.421650002</v>
      </c>
      <c r="G9" s="29">
        <v>12380349.225210002</v>
      </c>
      <c r="H9" s="17">
        <f>G9-D9</f>
        <v>-803795.0541099962</v>
      </c>
      <c r="O9" s="39" t="e">
        <f>SUM(O10:O17)</f>
        <v>#REF!</v>
      </c>
      <c r="P9" s="39" t="e">
        <f>SUM(P10:P17)</f>
        <v>#REF!</v>
      </c>
      <c r="Q9" s="39" t="e">
        <f>SUM(Q10:Q17)</f>
        <v>#REF!</v>
      </c>
      <c r="R9" s="39" t="e">
        <f>SUM(R10:R17)</f>
        <v>#REF!</v>
      </c>
    </row>
    <row r="10" spans="1:18" s="2" customFormat="1" ht="67.5" customHeight="1">
      <c r="A10" s="60"/>
      <c r="B10" s="66"/>
      <c r="C10" s="33" t="s">
        <v>85</v>
      </c>
      <c r="D10" s="9">
        <f>D21+D36+D57+D86+D123+D135+D147</f>
        <v>12165405.817659998</v>
      </c>
      <c r="E10" s="9">
        <f>E21+E36+E57+E86+E123+E135+E147</f>
        <v>10278681.974599998</v>
      </c>
      <c r="F10" s="9">
        <f>F21+F36+F57+F86+F123+F135+F147</f>
        <v>10347960.35682</v>
      </c>
      <c r="G10" s="27"/>
      <c r="O10" s="9" t="e">
        <f>O21+O36+O57+O86+O123+O135+O147</f>
        <v>#REF!</v>
      </c>
      <c r="P10" s="9" t="e">
        <f>P21+P36+P57+P86+P123+P135+P147</f>
        <v>#REF!</v>
      </c>
      <c r="Q10" s="9" t="e">
        <f>Q21+Q36+Q57+Q86+Q123+Q135+Q147</f>
        <v>#REF!</v>
      </c>
      <c r="R10" s="9" t="e">
        <f>R21+R36+R57+R86+R123+R135+R147</f>
        <v>#REF!</v>
      </c>
    </row>
    <row r="11" spans="1:29" s="2" customFormat="1" ht="66.75" customHeight="1">
      <c r="A11" s="60"/>
      <c r="B11" s="66"/>
      <c r="C11" s="12" t="s">
        <v>86</v>
      </c>
      <c r="D11" s="9">
        <f>D22+D37</f>
        <v>639439</v>
      </c>
      <c r="E11" s="9">
        <f>E22+E37</f>
        <v>815000</v>
      </c>
      <c r="F11" s="9">
        <f>F22+F37</f>
        <v>507000</v>
      </c>
      <c r="G11" s="27"/>
      <c r="O11" s="9">
        <f>O22+O37</f>
        <v>33654.68421052631</v>
      </c>
      <c r="P11" s="9">
        <f>P22+P37</f>
        <v>42894.73684210526</v>
      </c>
      <c r="Q11" s="9">
        <f>Q22+Q37</f>
        <v>26684.210526315786</v>
      </c>
      <c r="R11" s="9" t="e">
        <f>R22+R37</f>
        <v>#REF!</v>
      </c>
      <c r="AB11" s="19"/>
      <c r="AC11" s="19"/>
    </row>
    <row r="12" spans="1:29" s="2" customFormat="1" ht="31.5">
      <c r="A12" s="60"/>
      <c r="B12" s="66"/>
      <c r="C12" s="12" t="s">
        <v>98</v>
      </c>
      <c r="D12" s="9">
        <f>D87</f>
        <v>1209</v>
      </c>
      <c r="E12" s="9">
        <f>E87</f>
        <v>1209</v>
      </c>
      <c r="F12" s="9">
        <f>F87</f>
        <v>1209</v>
      </c>
      <c r="G12" s="27"/>
      <c r="O12" s="9">
        <f>O87</f>
        <v>0</v>
      </c>
      <c r="P12" s="9">
        <f>P87</f>
        <v>0</v>
      </c>
      <c r="Q12" s="9">
        <f>Q87</f>
        <v>0</v>
      </c>
      <c r="R12" s="9">
        <f>R87</f>
        <v>0</v>
      </c>
      <c r="AB12" s="19"/>
      <c r="AC12" s="19"/>
    </row>
    <row r="13" spans="1:29" s="2" customFormat="1" ht="31.5">
      <c r="A13" s="60"/>
      <c r="B13" s="66"/>
      <c r="C13" s="12" t="s">
        <v>87</v>
      </c>
      <c r="D13" s="9">
        <f>D88+D124</f>
        <v>2883.7</v>
      </c>
      <c r="E13" s="9">
        <f>E88+E124</f>
        <v>3012.8</v>
      </c>
      <c r="F13" s="9">
        <f>F88+F124</f>
        <v>3143.5</v>
      </c>
      <c r="G13" s="27"/>
      <c r="O13" s="9">
        <f>O88+O124</f>
        <v>0</v>
      </c>
      <c r="P13" s="9">
        <f>P88+P124</f>
        <v>0</v>
      </c>
      <c r="Q13" s="9">
        <f>Q88+Q124</f>
        <v>0</v>
      </c>
      <c r="R13" s="9">
        <f>R88+R124</f>
        <v>0</v>
      </c>
      <c r="AB13" s="19"/>
      <c r="AC13" s="19"/>
    </row>
    <row r="14" spans="1:29" s="2" customFormat="1" ht="47.25">
      <c r="A14" s="60"/>
      <c r="B14" s="66"/>
      <c r="C14" s="12" t="s">
        <v>88</v>
      </c>
      <c r="D14" s="9">
        <f>D89</f>
        <v>1130</v>
      </c>
      <c r="E14" s="9">
        <f>E89</f>
        <v>1130</v>
      </c>
      <c r="F14" s="9">
        <f>F89</f>
        <v>1130</v>
      </c>
      <c r="G14" s="27"/>
      <c r="O14" s="9">
        <f>O89</f>
        <v>0</v>
      </c>
      <c r="P14" s="9">
        <f>P89</f>
        <v>0</v>
      </c>
      <c r="Q14" s="9">
        <f>Q89</f>
        <v>0</v>
      </c>
      <c r="R14" s="9">
        <f>R89</f>
        <v>0</v>
      </c>
      <c r="AB14" s="19"/>
      <c r="AC14" s="19"/>
    </row>
    <row r="15" spans="1:29" s="2" customFormat="1" ht="49.5" customHeight="1">
      <c r="A15" s="60"/>
      <c r="B15" s="66"/>
      <c r="C15" s="12" t="s">
        <v>99</v>
      </c>
      <c r="D15" s="9">
        <f>D90+D125</f>
        <v>223490.36166</v>
      </c>
      <c r="E15" s="9">
        <f>E90+E125</f>
        <v>208226.73595000003</v>
      </c>
      <c r="F15" s="9">
        <f>F90+F125</f>
        <v>210651.86483</v>
      </c>
      <c r="G15" s="27"/>
      <c r="O15" s="9">
        <f>O90+O125</f>
        <v>0</v>
      </c>
      <c r="P15" s="9">
        <f>P90+P125</f>
        <v>0</v>
      </c>
      <c r="Q15" s="9">
        <f>Q90+Q125</f>
        <v>0</v>
      </c>
      <c r="R15" s="9">
        <f>R90+R125</f>
        <v>0</v>
      </c>
      <c r="AB15" s="19"/>
      <c r="AC15" s="19"/>
    </row>
    <row r="16" spans="1:29" s="2" customFormat="1" ht="31.5">
      <c r="A16" s="60"/>
      <c r="B16" s="66"/>
      <c r="C16" s="12" t="s">
        <v>89</v>
      </c>
      <c r="D16" s="9">
        <f>+D59</f>
        <v>147592.59999999998</v>
      </c>
      <c r="E16" s="9">
        <f>+E59</f>
        <v>145966.69999999998</v>
      </c>
      <c r="F16" s="9">
        <f>+F59</f>
        <v>147509.8</v>
      </c>
      <c r="G16" s="27"/>
      <c r="O16" s="9">
        <f>+O59</f>
        <v>0</v>
      </c>
      <c r="P16" s="9">
        <f>+P59</f>
        <v>0</v>
      </c>
      <c r="Q16" s="9">
        <f>+Q59</f>
        <v>0</v>
      </c>
      <c r="R16" s="9">
        <f>+R59</f>
        <v>0</v>
      </c>
      <c r="AB16" s="19"/>
      <c r="AC16" s="19"/>
    </row>
    <row r="17" spans="1:29" s="2" customFormat="1" ht="36" customHeight="1">
      <c r="A17" s="60"/>
      <c r="B17" s="66"/>
      <c r="C17" s="35" t="s">
        <v>92</v>
      </c>
      <c r="D17" s="9">
        <f>D126</f>
        <v>2993.8</v>
      </c>
      <c r="E17" s="9">
        <f>E126</f>
        <v>3149.4</v>
      </c>
      <c r="F17" s="9">
        <f>F126</f>
        <v>3306.9</v>
      </c>
      <c r="G17" s="27"/>
      <c r="O17" s="9">
        <f>O126</f>
        <v>0</v>
      </c>
      <c r="P17" s="9">
        <f>P126</f>
        <v>0</v>
      </c>
      <c r="Q17" s="9">
        <f>Q126</f>
        <v>0</v>
      </c>
      <c r="R17" s="9">
        <f>R126</f>
        <v>0</v>
      </c>
      <c r="AB17" s="19"/>
      <c r="AC17" s="19"/>
    </row>
    <row r="18" spans="1:29" s="2" customFormat="1" ht="47.25">
      <c r="A18" s="60"/>
      <c r="B18" s="66"/>
      <c r="C18" s="12" t="s">
        <v>91</v>
      </c>
      <c r="D18" s="9">
        <v>0</v>
      </c>
      <c r="E18" s="9">
        <v>0</v>
      </c>
      <c r="F18" s="9">
        <v>0</v>
      </c>
      <c r="G18" s="27"/>
      <c r="H18" s="25"/>
      <c r="I18" s="25"/>
      <c r="J18" s="26"/>
      <c r="K18" s="26"/>
      <c r="O18" s="9">
        <v>0</v>
      </c>
      <c r="P18" s="9">
        <v>0</v>
      </c>
      <c r="Q18" s="9">
        <v>0</v>
      </c>
      <c r="R18" s="9">
        <v>0</v>
      </c>
      <c r="AB18" s="19"/>
      <c r="AC18" s="19"/>
    </row>
    <row r="19" spans="1:18" s="2" customFormat="1" ht="47.25">
      <c r="A19" s="61"/>
      <c r="B19" s="67"/>
      <c r="C19" s="35" t="s">
        <v>94</v>
      </c>
      <c r="D19" s="9">
        <v>0</v>
      </c>
      <c r="E19" s="9">
        <v>0</v>
      </c>
      <c r="F19" s="9">
        <v>0</v>
      </c>
      <c r="G19" s="27"/>
      <c r="H19" s="25"/>
      <c r="I19" s="25"/>
      <c r="J19" s="26"/>
      <c r="K19" s="26"/>
      <c r="O19" s="9">
        <v>0</v>
      </c>
      <c r="P19" s="9">
        <v>0</v>
      </c>
      <c r="Q19" s="9">
        <v>0</v>
      </c>
      <c r="R19" s="9">
        <v>0</v>
      </c>
    </row>
    <row r="20" spans="1:18" s="2" customFormat="1" ht="15.75" customHeight="1">
      <c r="A20" s="59" t="s">
        <v>96</v>
      </c>
      <c r="B20" s="65" t="s">
        <v>97</v>
      </c>
      <c r="C20" s="33" t="s">
        <v>84</v>
      </c>
      <c r="D20" s="9">
        <f>D22+D21</f>
        <v>508165</v>
      </c>
      <c r="E20" s="9">
        <f>E22+E21</f>
        <v>344389</v>
      </c>
      <c r="F20" s="9">
        <f>F22+F21</f>
        <v>194389</v>
      </c>
      <c r="G20" s="27">
        <v>382874</v>
      </c>
      <c r="H20" s="19">
        <f>G20-D20</f>
        <v>-125291</v>
      </c>
      <c r="O20" s="9" t="e">
        <f>O22+O21</f>
        <v>#REF!</v>
      </c>
      <c r="P20" s="9" t="e">
        <f>P22+P21</f>
        <v>#REF!</v>
      </c>
      <c r="Q20" s="9" t="e">
        <f>Q22+Q21</f>
        <v>#REF!</v>
      </c>
      <c r="R20" s="9" t="e">
        <f>R22+R21</f>
        <v>#REF!</v>
      </c>
    </row>
    <row r="21" spans="1:18" s="2" customFormat="1" ht="66.75" customHeight="1">
      <c r="A21" s="60"/>
      <c r="B21" s="66"/>
      <c r="C21" s="33" t="s">
        <v>100</v>
      </c>
      <c r="D21" s="8">
        <f>+D26+D27+D28+D30+D31+D32+D33</f>
        <v>23180</v>
      </c>
      <c r="E21" s="8">
        <f>+E26+E27+E28+E30+E31+E32+E33</f>
        <v>9389</v>
      </c>
      <c r="F21" s="8">
        <f>+F26+F27+F28+F30+F31+F32+F33</f>
        <v>9389</v>
      </c>
      <c r="G21" s="27"/>
      <c r="O21" s="8" t="e">
        <f>#REF!+O26+O27+O28+O30+O31+O32+O33</f>
        <v>#REF!</v>
      </c>
      <c r="P21" s="8" t="e">
        <f>#REF!+P26+P27+P28+P30+P31+P32+P33</f>
        <v>#REF!</v>
      </c>
      <c r="Q21" s="8" t="e">
        <f>#REF!+Q26+Q27+Q28+Q30+Q31+Q32+Q33</f>
        <v>#REF!</v>
      </c>
      <c r="R21" s="8" t="e">
        <f>#REF!+R26+R27+R28+R30+R31+R32+R33</f>
        <v>#REF!</v>
      </c>
    </row>
    <row r="22" spans="1:18" s="2" customFormat="1" ht="63">
      <c r="A22" s="60"/>
      <c r="B22" s="66"/>
      <c r="C22" s="12" t="s">
        <v>86</v>
      </c>
      <c r="D22" s="8">
        <f>D25</f>
        <v>484985</v>
      </c>
      <c r="E22" s="8">
        <f>E25</f>
        <v>335000</v>
      </c>
      <c r="F22" s="8">
        <f>F25</f>
        <v>185000</v>
      </c>
      <c r="G22" s="27"/>
      <c r="O22" s="8">
        <f>O25</f>
        <v>25525.526315789473</v>
      </c>
      <c r="P22" s="8">
        <f>P25</f>
        <v>17631.57894736842</v>
      </c>
      <c r="Q22" s="8">
        <f>Q25</f>
        <v>9736.842105263158</v>
      </c>
      <c r="R22" s="8" t="e">
        <f>R25</f>
        <v>#REF!</v>
      </c>
    </row>
    <row r="23" spans="1:27" s="2" customFormat="1" ht="47.25">
      <c r="A23" s="86"/>
      <c r="B23" s="67"/>
      <c r="C23" s="12" t="s">
        <v>91</v>
      </c>
      <c r="D23" s="8">
        <v>0</v>
      </c>
      <c r="E23" s="8">
        <v>0</v>
      </c>
      <c r="F23" s="8">
        <v>0</v>
      </c>
      <c r="G23" s="27"/>
      <c r="O23" s="8">
        <v>0</v>
      </c>
      <c r="P23" s="8">
        <v>0</v>
      </c>
      <c r="Q23" s="8">
        <v>0</v>
      </c>
      <c r="R23" s="8">
        <v>0</v>
      </c>
      <c r="Z23" s="3"/>
      <c r="AA23" s="3"/>
    </row>
    <row r="24" spans="1:27" s="3" customFormat="1" ht="15.75">
      <c r="A24" s="54" t="s">
        <v>101</v>
      </c>
      <c r="B24" s="56" t="s">
        <v>5</v>
      </c>
      <c r="C24" s="40"/>
      <c r="D24" s="8">
        <f>SUM(D25:D25)</f>
        <v>484985</v>
      </c>
      <c r="E24" s="8">
        <f>SUM(E25:E25)</f>
        <v>335000</v>
      </c>
      <c r="F24" s="8">
        <f>SUM(F25:F25)</f>
        <v>185000</v>
      </c>
      <c r="G24" s="22"/>
      <c r="O24" s="45"/>
      <c r="P24" s="45"/>
      <c r="Q24" s="45"/>
      <c r="R24" s="45"/>
      <c r="Z24" s="2"/>
      <c r="AA24" s="2"/>
    </row>
    <row r="25" spans="1:23" s="2" customFormat="1" ht="63">
      <c r="A25" s="55" t="s">
        <v>2</v>
      </c>
      <c r="B25" s="57"/>
      <c r="C25" s="12" t="s">
        <v>86</v>
      </c>
      <c r="D25" s="8">
        <v>484985</v>
      </c>
      <c r="E25" s="8">
        <v>335000</v>
      </c>
      <c r="F25" s="8">
        <v>185000</v>
      </c>
      <c r="G25" s="22"/>
      <c r="O25" s="46">
        <f>D25/95*5</f>
        <v>25525.526315789473</v>
      </c>
      <c r="P25" s="46">
        <f>E25/95*5</f>
        <v>17631.57894736842</v>
      </c>
      <c r="Q25" s="46">
        <f>F25/95*5</f>
        <v>9736.842105263158</v>
      </c>
      <c r="R25" s="46" t="e">
        <f>#REF!/95*5</f>
        <v>#REF!</v>
      </c>
      <c r="T25" s="19">
        <f>D24+D26+D31+D27</f>
        <v>498688</v>
      </c>
      <c r="U25" s="19">
        <f>E24+E26+E31+E27</f>
        <v>341839</v>
      </c>
      <c r="V25" s="19">
        <f>F24+F26+F31+F27</f>
        <v>191839</v>
      </c>
      <c r="W25" s="19" t="e">
        <f>#REF!+#REF!+#REF!+#REF!</f>
        <v>#REF!</v>
      </c>
    </row>
    <row r="26" spans="1:27" s="2" customFormat="1" ht="31.5">
      <c r="A26" s="7" t="s">
        <v>105</v>
      </c>
      <c r="B26" s="12" t="s">
        <v>4</v>
      </c>
      <c r="C26" s="12" t="s">
        <v>102</v>
      </c>
      <c r="D26" s="8">
        <v>150</v>
      </c>
      <c r="E26" s="8">
        <v>150</v>
      </c>
      <c r="F26" s="8">
        <v>150</v>
      </c>
      <c r="G26" s="22"/>
      <c r="O26" s="46"/>
      <c r="P26" s="46"/>
      <c r="Q26" s="46"/>
      <c r="R26" s="46"/>
      <c r="T26" s="19">
        <f>D28+D30</f>
        <v>800</v>
      </c>
      <c r="U26" s="19">
        <f>E28+E30</f>
        <v>800</v>
      </c>
      <c r="V26" s="19">
        <f>F28+F30</f>
        <v>800</v>
      </c>
      <c r="W26" s="19" t="e">
        <f>#REF!+#REF!</f>
        <v>#REF!</v>
      </c>
      <c r="Z26" s="3"/>
      <c r="AA26" s="3"/>
    </row>
    <row r="27" spans="1:25" s="3" customFormat="1" ht="47.25">
      <c r="A27" s="7" t="s">
        <v>106</v>
      </c>
      <c r="B27" s="12" t="s">
        <v>6</v>
      </c>
      <c r="C27" s="12" t="s">
        <v>102</v>
      </c>
      <c r="D27" s="8">
        <v>0</v>
      </c>
      <c r="E27" s="8">
        <v>0</v>
      </c>
      <c r="F27" s="8">
        <v>0</v>
      </c>
      <c r="G27" s="22"/>
      <c r="O27" s="45"/>
      <c r="P27" s="45"/>
      <c r="Q27" s="45"/>
      <c r="R27" s="45"/>
      <c r="Y27" s="2"/>
    </row>
    <row r="28" spans="1:25" s="3" customFormat="1" ht="31.5">
      <c r="A28" s="7" t="s">
        <v>107</v>
      </c>
      <c r="B28" s="13" t="s">
        <v>7</v>
      </c>
      <c r="C28" s="12" t="s">
        <v>102</v>
      </c>
      <c r="D28" s="8">
        <v>400</v>
      </c>
      <c r="E28" s="8">
        <v>400</v>
      </c>
      <c r="F28" s="8">
        <v>400</v>
      </c>
      <c r="G28" s="22"/>
      <c r="O28" s="45"/>
      <c r="P28" s="45"/>
      <c r="Q28" s="45"/>
      <c r="R28" s="45"/>
      <c r="Y28" s="2"/>
    </row>
    <row r="29" spans="1:25" s="3" customFormat="1" ht="47.25">
      <c r="A29" s="7" t="s">
        <v>108</v>
      </c>
      <c r="B29" s="13" t="s">
        <v>8</v>
      </c>
      <c r="C29" s="12" t="s">
        <v>102</v>
      </c>
      <c r="D29" s="8">
        <v>0</v>
      </c>
      <c r="E29" s="8">
        <v>0</v>
      </c>
      <c r="F29" s="8">
        <v>0</v>
      </c>
      <c r="G29" s="22"/>
      <c r="O29" s="45"/>
      <c r="P29" s="45"/>
      <c r="Q29" s="45"/>
      <c r="R29" s="45"/>
      <c r="Y29" s="2"/>
    </row>
    <row r="30" spans="1:25" s="3" customFormat="1" ht="31.5">
      <c r="A30" s="7" t="s">
        <v>109</v>
      </c>
      <c r="B30" s="12" t="s">
        <v>9</v>
      </c>
      <c r="C30" s="12" t="s">
        <v>102</v>
      </c>
      <c r="D30" s="8">
        <v>400</v>
      </c>
      <c r="E30" s="8">
        <v>400</v>
      </c>
      <c r="F30" s="8">
        <v>400</v>
      </c>
      <c r="G30" s="22"/>
      <c r="O30" s="45"/>
      <c r="P30" s="45"/>
      <c r="Q30" s="45"/>
      <c r="R30" s="45"/>
      <c r="Y30" s="2"/>
    </row>
    <row r="31" spans="1:27" s="3" customFormat="1" ht="31.5">
      <c r="A31" s="7" t="s">
        <v>110</v>
      </c>
      <c r="B31" s="12" t="s">
        <v>10</v>
      </c>
      <c r="C31" s="12" t="s">
        <v>102</v>
      </c>
      <c r="D31" s="8">
        <v>13553</v>
      </c>
      <c r="E31" s="8">
        <v>6689</v>
      </c>
      <c r="F31" s="8">
        <v>6689</v>
      </c>
      <c r="G31" s="22"/>
      <c r="N31" s="17">
        <f>D31-6689</f>
        <v>6864</v>
      </c>
      <c r="O31" s="45">
        <f>6689/80*20+6864/90*10</f>
        <v>2434.9166666666665</v>
      </c>
      <c r="P31" s="45"/>
      <c r="Q31" s="45"/>
      <c r="R31" s="45"/>
      <c r="Y31" s="2"/>
      <c r="Z31" s="1"/>
      <c r="AA31" s="1"/>
    </row>
    <row r="32" spans="1:25" ht="31.5">
      <c r="A32" s="7" t="s">
        <v>111</v>
      </c>
      <c r="B32" s="12" t="s">
        <v>11</v>
      </c>
      <c r="C32" s="12" t="s">
        <v>102</v>
      </c>
      <c r="D32" s="8">
        <v>7027</v>
      </c>
      <c r="E32" s="8">
        <v>100</v>
      </c>
      <c r="F32" s="8">
        <v>100</v>
      </c>
      <c r="G32" s="27">
        <v>7311134.91799</v>
      </c>
      <c r="H32" s="20">
        <f>G32-D35</f>
        <v>-542642.0897199996</v>
      </c>
      <c r="O32" s="47"/>
      <c r="P32" s="47"/>
      <c r="Q32" s="47"/>
      <c r="R32" s="47"/>
      <c r="T32" s="20">
        <f>D32+D33</f>
        <v>8677</v>
      </c>
      <c r="U32" s="20">
        <f>E32+E33</f>
        <v>1750</v>
      </c>
      <c r="V32" s="20">
        <f>F32+F33</f>
        <v>1750</v>
      </c>
      <c r="W32" s="20" t="e">
        <f>#REF!+#REF!</f>
        <v>#REF!</v>
      </c>
      <c r="Y32" s="2"/>
    </row>
    <row r="33" spans="1:25" ht="47.25">
      <c r="A33" s="7" t="s">
        <v>112</v>
      </c>
      <c r="B33" s="12" t="s">
        <v>12</v>
      </c>
      <c r="C33" s="12" t="s">
        <v>102</v>
      </c>
      <c r="D33" s="8">
        <v>1650</v>
      </c>
      <c r="E33" s="8">
        <v>1650</v>
      </c>
      <c r="F33" s="8">
        <v>1650</v>
      </c>
      <c r="G33" s="27"/>
      <c r="O33" s="47"/>
      <c r="P33" s="47"/>
      <c r="Q33" s="47"/>
      <c r="R33" s="47"/>
      <c r="Y33" s="2"/>
    </row>
    <row r="34" spans="1:25" ht="78.75">
      <c r="A34" s="7" t="s">
        <v>113</v>
      </c>
      <c r="B34" s="12" t="s">
        <v>13</v>
      </c>
      <c r="C34" s="12" t="s">
        <v>103</v>
      </c>
      <c r="D34" s="8">
        <v>0</v>
      </c>
      <c r="E34" s="8">
        <v>0</v>
      </c>
      <c r="F34" s="8">
        <v>0</v>
      </c>
      <c r="G34" s="27"/>
      <c r="O34" s="47"/>
      <c r="P34" s="47"/>
      <c r="Q34" s="47"/>
      <c r="R34" s="47"/>
      <c r="Y34" s="2"/>
    </row>
    <row r="35" spans="1:25" ht="15.75">
      <c r="A35" s="62" t="s">
        <v>114</v>
      </c>
      <c r="B35" s="63" t="s">
        <v>14</v>
      </c>
      <c r="C35" s="33" t="s">
        <v>84</v>
      </c>
      <c r="D35" s="9">
        <f>D37+D36</f>
        <v>7853777.00771</v>
      </c>
      <c r="E35" s="9">
        <f>E37+E36</f>
        <v>6457522.76852</v>
      </c>
      <c r="F35" s="9">
        <f>F37+F36</f>
        <v>6333415.9468600005</v>
      </c>
      <c r="G35" s="27"/>
      <c r="O35" s="9" t="e">
        <f>O37+O36+#REF!</f>
        <v>#REF!</v>
      </c>
      <c r="P35" s="9" t="e">
        <f>P37+P36+#REF!</f>
        <v>#REF!</v>
      </c>
      <c r="Q35" s="9" t="e">
        <f>Q37+Q36+#REF!</f>
        <v>#REF!</v>
      </c>
      <c r="R35" s="9" t="e">
        <f>R37+R36+#REF!</f>
        <v>#REF!</v>
      </c>
      <c r="Y35" s="2"/>
    </row>
    <row r="36" spans="1:25" ht="64.5" customHeight="1">
      <c r="A36" s="62" t="s">
        <v>2</v>
      </c>
      <c r="B36" s="63"/>
      <c r="C36" s="33" t="s">
        <v>115</v>
      </c>
      <c r="D36" s="8">
        <f>D39+D40+D44+D47+D50+D51+D46+D52+D53+D54</f>
        <v>7699323.00771</v>
      </c>
      <c r="E36" s="8">
        <f>E39+E40+E44+E47+E50+E51+E46+E52+E53+E54</f>
        <v>5977522.76852</v>
      </c>
      <c r="F36" s="8">
        <f>F39+F40+F44+F47+F50+F51+F46+F52+F53+F54</f>
        <v>6011415.9468600005</v>
      </c>
      <c r="G36" s="27"/>
      <c r="O36" s="8" t="e">
        <f>O39+O40+#REF!+O44+O47+O50+O51+O46+O52+O53+O54</f>
        <v>#REF!</v>
      </c>
      <c r="P36" s="8" t="e">
        <f>P39+P40+#REF!+P44+P47+P50+P51+P46+P52+P53+P54</f>
        <v>#REF!</v>
      </c>
      <c r="Q36" s="8" t="e">
        <f>Q39+Q40+#REF!+Q44+Q47+Q50+Q51+Q46+Q52+Q53+Q54</f>
        <v>#REF!</v>
      </c>
      <c r="R36" s="8" t="e">
        <f>R39+R40+#REF!+R44+R47+R50+R51+R46+R52+R53+R54</f>
        <v>#REF!</v>
      </c>
      <c r="Y36" s="2"/>
    </row>
    <row r="37" spans="1:25" ht="63">
      <c r="A37" s="62" t="s">
        <v>2</v>
      </c>
      <c r="B37" s="63"/>
      <c r="C37" s="12" t="s">
        <v>86</v>
      </c>
      <c r="D37" s="8">
        <f>D42</f>
        <v>154454</v>
      </c>
      <c r="E37" s="8">
        <f>E42</f>
        <v>480000</v>
      </c>
      <c r="F37" s="8">
        <f>F42</f>
        <v>322000</v>
      </c>
      <c r="G37" s="27"/>
      <c r="O37" s="8">
        <f>O42</f>
        <v>8129.157894736842</v>
      </c>
      <c r="P37" s="8">
        <f>P42</f>
        <v>25263.15789473684</v>
      </c>
      <c r="Q37" s="8">
        <f>Q42</f>
        <v>16947.36842105263</v>
      </c>
      <c r="R37" s="8" t="e">
        <f>R42</f>
        <v>#REF!</v>
      </c>
      <c r="Y37" s="2"/>
    </row>
    <row r="38" spans="1:25" ht="47.25">
      <c r="A38" s="62"/>
      <c r="B38" s="63"/>
      <c r="C38" s="12" t="s">
        <v>91</v>
      </c>
      <c r="D38" s="8">
        <v>0</v>
      </c>
      <c r="E38" s="8">
        <v>0</v>
      </c>
      <c r="F38" s="8">
        <v>0</v>
      </c>
      <c r="G38" s="27"/>
      <c r="O38" s="8">
        <v>0</v>
      </c>
      <c r="P38" s="8">
        <v>0</v>
      </c>
      <c r="Q38" s="8">
        <v>0</v>
      </c>
      <c r="R38" s="8">
        <v>0</v>
      </c>
      <c r="Y38" s="2"/>
    </row>
    <row r="39" spans="1:27" ht="50.25" customHeight="1">
      <c r="A39" s="7" t="s">
        <v>116</v>
      </c>
      <c r="B39" s="12" t="s">
        <v>15</v>
      </c>
      <c r="C39" s="12" t="s">
        <v>102</v>
      </c>
      <c r="D39" s="8">
        <v>6364961.4</v>
      </c>
      <c r="E39" s="8">
        <v>5071644.8</v>
      </c>
      <c r="F39" s="8">
        <v>5071644.8</v>
      </c>
      <c r="G39" s="22">
        <v>194454</v>
      </c>
      <c r="H39" s="1">
        <v>440000</v>
      </c>
      <c r="I39" s="1">
        <v>322000</v>
      </c>
      <c r="J39" s="20">
        <f>G39-D42</f>
        <v>40000</v>
      </c>
      <c r="K39" s="20">
        <f>H39-E42</f>
        <v>-40000</v>
      </c>
      <c r="L39" s="20">
        <f>I39-F42</f>
        <v>0</v>
      </c>
      <c r="O39" s="47"/>
      <c r="P39" s="47"/>
      <c r="Q39" s="47"/>
      <c r="R39" s="47"/>
      <c r="Y39" s="2"/>
      <c r="Z39" s="14"/>
      <c r="AA39" s="14"/>
    </row>
    <row r="40" spans="1:27" s="14" customFormat="1" ht="31.5">
      <c r="A40" s="7" t="s">
        <v>117</v>
      </c>
      <c r="B40" s="12" t="s">
        <v>16</v>
      </c>
      <c r="C40" s="12" t="s">
        <v>102</v>
      </c>
      <c r="D40" s="8">
        <v>390372.97716999997</v>
      </c>
      <c r="E40" s="8">
        <v>338852.39943</v>
      </c>
      <c r="F40" s="8">
        <v>340204.96427</v>
      </c>
      <c r="G40" s="22"/>
      <c r="O40" s="48"/>
      <c r="P40" s="48"/>
      <c r="Q40" s="48"/>
      <c r="R40" s="48"/>
      <c r="Y40" s="2"/>
      <c r="Z40" s="1"/>
      <c r="AA40" s="1"/>
    </row>
    <row r="41" spans="1:25" ht="15.75">
      <c r="A41" s="54" t="s">
        <v>118</v>
      </c>
      <c r="B41" s="72" t="s">
        <v>17</v>
      </c>
      <c r="C41" s="12"/>
      <c r="D41" s="8">
        <f>SUM(D42:D42)</f>
        <v>154454</v>
      </c>
      <c r="E41" s="8">
        <f>SUM(E42:E42)</f>
        <v>480000</v>
      </c>
      <c r="F41" s="8">
        <f>SUM(F42:F42)</f>
        <v>322000</v>
      </c>
      <c r="G41" s="27">
        <v>437334.37249999994</v>
      </c>
      <c r="H41" s="1">
        <v>116827.2</v>
      </c>
      <c r="I41" s="1">
        <v>123827.2</v>
      </c>
      <c r="J41" s="20">
        <f>G41-D43</f>
        <v>-69947.81345000007</v>
      </c>
      <c r="K41" s="20">
        <f>H41-E43</f>
        <v>0</v>
      </c>
      <c r="L41" s="20">
        <f>I41-F43</f>
        <v>0</v>
      </c>
      <c r="O41" s="47"/>
      <c r="P41" s="47"/>
      <c r="Q41" s="47"/>
      <c r="R41" s="47"/>
      <c r="T41" s="20">
        <f>D43+D41</f>
        <v>661736.1859500001</v>
      </c>
      <c r="U41" s="20">
        <f>E43+E41</f>
        <v>596827.2</v>
      </c>
      <c r="V41" s="20">
        <f>F43+F41</f>
        <v>445827.2</v>
      </c>
      <c r="W41" s="20" t="e">
        <f>#REF!+#REF!</f>
        <v>#REF!</v>
      </c>
      <c r="Y41" s="2"/>
    </row>
    <row r="42" spans="1:25" ht="63">
      <c r="A42" s="55" t="s">
        <v>2</v>
      </c>
      <c r="B42" s="73"/>
      <c r="C42" s="12" t="s">
        <v>86</v>
      </c>
      <c r="D42" s="8">
        <f>194454-40000</f>
        <v>154454</v>
      </c>
      <c r="E42" s="8">
        <v>480000</v>
      </c>
      <c r="F42" s="8">
        <v>322000</v>
      </c>
      <c r="G42" s="27"/>
      <c r="O42" s="47">
        <f>D42/95*5</f>
        <v>8129.157894736842</v>
      </c>
      <c r="P42" s="47">
        <f>E42/95*5</f>
        <v>25263.15789473684</v>
      </c>
      <c r="Q42" s="47">
        <f>F42/95*5</f>
        <v>16947.36842105263</v>
      </c>
      <c r="R42" s="47" t="e">
        <f>#REF!/95*5</f>
        <v>#REF!</v>
      </c>
      <c r="Y42" s="2"/>
    </row>
    <row r="43" spans="1:27" ht="15.75">
      <c r="A43" s="53" t="s">
        <v>119</v>
      </c>
      <c r="B43" s="79" t="s">
        <v>18</v>
      </c>
      <c r="C43" s="38"/>
      <c r="D43" s="8">
        <f>SUM(D44:D44)</f>
        <v>507282.18595</v>
      </c>
      <c r="E43" s="8">
        <f>SUM(E44:E44)</f>
        <v>116827.2</v>
      </c>
      <c r="F43" s="8">
        <f>SUM(F44:F44)</f>
        <v>123827.2</v>
      </c>
      <c r="G43" s="22">
        <v>376122.6</v>
      </c>
      <c r="H43" s="1">
        <v>403134.6</v>
      </c>
      <c r="I43" s="1">
        <v>428713.4</v>
      </c>
      <c r="J43" s="20">
        <f>G43-D47</f>
        <v>0</v>
      </c>
      <c r="K43" s="20">
        <f>H43-E47</f>
        <v>0</v>
      </c>
      <c r="L43" s="20">
        <f>I43-F47</f>
        <v>0</v>
      </c>
      <c r="O43" s="47"/>
      <c r="P43" s="47"/>
      <c r="Q43" s="47"/>
      <c r="R43" s="47"/>
      <c r="T43" s="20">
        <f>D51</f>
        <v>510</v>
      </c>
      <c r="U43" s="20">
        <f>E51</f>
        <v>460</v>
      </c>
      <c r="V43" s="20">
        <f>F51</f>
        <v>360</v>
      </c>
      <c r="W43" s="20" t="e">
        <f>#REF!</f>
        <v>#REF!</v>
      </c>
      <c r="Y43" s="2"/>
      <c r="Z43" s="14"/>
      <c r="AA43" s="14"/>
    </row>
    <row r="44" spans="1:27" s="14" customFormat="1" ht="31.5">
      <c r="A44" s="53" t="s">
        <v>2</v>
      </c>
      <c r="B44" s="79"/>
      <c r="C44" s="12" t="s">
        <v>102</v>
      </c>
      <c r="D44" s="8">
        <v>507282.18595</v>
      </c>
      <c r="E44" s="8">
        <v>116827.2</v>
      </c>
      <c r="F44" s="8">
        <v>123827.2</v>
      </c>
      <c r="G44" s="22"/>
      <c r="O44" s="48">
        <f>28000/80*20+6300/98*2+2817.3/99*1+6438.3/98*2+83794/50*50+15000/80*20</f>
        <v>94832.42288188002</v>
      </c>
      <c r="P44" s="48">
        <f>7000/98*2</f>
        <v>142.85714285714286</v>
      </c>
      <c r="Q44" s="48">
        <f>7000/98*2</f>
        <v>142.85714285714286</v>
      </c>
      <c r="R44" s="48">
        <f>8000/98*2</f>
        <v>163.26530612244898</v>
      </c>
      <c r="Y44" s="2"/>
      <c r="Z44" s="1"/>
      <c r="AA44" s="1"/>
    </row>
    <row r="45" spans="1:25" ht="31.5">
      <c r="A45" s="7" t="s">
        <v>120</v>
      </c>
      <c r="B45" s="13" t="s">
        <v>19</v>
      </c>
      <c r="C45" s="12" t="s">
        <v>102</v>
      </c>
      <c r="D45" s="8">
        <v>0</v>
      </c>
      <c r="E45" s="8">
        <v>0</v>
      </c>
      <c r="F45" s="8">
        <v>0</v>
      </c>
      <c r="G45" s="27"/>
      <c r="J45" s="20"/>
      <c r="K45" s="20"/>
      <c r="L45" s="20"/>
      <c r="O45" s="47"/>
      <c r="P45" s="47"/>
      <c r="Q45" s="47"/>
      <c r="R45" s="47"/>
      <c r="Y45" s="2"/>
    </row>
    <row r="46" spans="1:25" ht="31.5">
      <c r="A46" s="7" t="s">
        <v>121</v>
      </c>
      <c r="B46" s="12" t="s">
        <v>20</v>
      </c>
      <c r="C46" s="12" t="s">
        <v>102</v>
      </c>
      <c r="D46" s="8">
        <v>23614.9791</v>
      </c>
      <c r="E46" s="8">
        <v>26419.14661</v>
      </c>
      <c r="F46" s="8">
        <v>26487.87061</v>
      </c>
      <c r="G46" s="27"/>
      <c r="O46" s="47"/>
      <c r="P46" s="47"/>
      <c r="Q46" s="47"/>
      <c r="R46" s="47"/>
      <c r="T46" s="20">
        <f>D46+D52</f>
        <v>35353.644589999996</v>
      </c>
      <c r="U46" s="20">
        <f>E46+E52</f>
        <v>39318.569090000005</v>
      </c>
      <c r="V46" s="20">
        <f>F46+F52</f>
        <v>39380.38259</v>
      </c>
      <c r="W46" s="20" t="e">
        <f>#REF!+#REF!</f>
        <v>#REF!</v>
      </c>
      <c r="Y46" s="2"/>
    </row>
    <row r="47" spans="1:25" ht="47.25">
      <c r="A47" s="7" t="s">
        <v>122</v>
      </c>
      <c r="B47" s="15" t="s">
        <v>125</v>
      </c>
      <c r="C47" s="12" t="s">
        <v>102</v>
      </c>
      <c r="D47" s="8">
        <v>376122.6</v>
      </c>
      <c r="E47" s="8">
        <v>403134.6</v>
      </c>
      <c r="F47" s="8">
        <v>428713.4</v>
      </c>
      <c r="G47" s="27"/>
      <c r="O47" s="47"/>
      <c r="P47" s="47"/>
      <c r="Q47" s="47"/>
      <c r="R47" s="47"/>
      <c r="Y47" s="2"/>
    </row>
    <row r="48" spans="1:27" ht="47.25">
      <c r="A48" s="7" t="s">
        <v>123</v>
      </c>
      <c r="B48" s="15" t="s">
        <v>21</v>
      </c>
      <c r="C48" s="12" t="s">
        <v>102</v>
      </c>
      <c r="D48" s="8">
        <v>0</v>
      </c>
      <c r="E48" s="8">
        <v>0</v>
      </c>
      <c r="F48" s="8">
        <v>0</v>
      </c>
      <c r="G48" s="27"/>
      <c r="O48" s="47"/>
      <c r="P48" s="47"/>
      <c r="Q48" s="47"/>
      <c r="R48" s="47"/>
      <c r="Y48" s="2"/>
      <c r="Z48" s="14"/>
      <c r="AA48" s="14"/>
    </row>
    <row r="49" spans="1:27" s="14" customFormat="1" ht="15.75">
      <c r="A49" s="53" t="s">
        <v>124</v>
      </c>
      <c r="B49" s="64" t="s">
        <v>22</v>
      </c>
      <c r="C49" s="12"/>
      <c r="D49" s="8">
        <f>SUM(D50:D50)</f>
        <v>14650</v>
      </c>
      <c r="E49" s="8">
        <f>SUM(E50:E50)</f>
        <v>3650</v>
      </c>
      <c r="F49" s="8">
        <f>SUM(F50:F50)</f>
        <v>3650</v>
      </c>
      <c r="G49" s="22"/>
      <c r="O49" s="48"/>
      <c r="P49" s="48"/>
      <c r="Q49" s="48"/>
      <c r="R49" s="48"/>
      <c r="T49" s="20">
        <f>D49</f>
        <v>14650</v>
      </c>
      <c r="U49" s="20">
        <f>E49</f>
        <v>3650</v>
      </c>
      <c r="V49" s="20">
        <f>F49</f>
        <v>3650</v>
      </c>
      <c r="W49" s="20" t="e">
        <f>#REF!</f>
        <v>#REF!</v>
      </c>
      <c r="Y49" s="2"/>
      <c r="Z49" s="1"/>
      <c r="AA49" s="1"/>
    </row>
    <row r="50" spans="1:25" ht="56.25" customHeight="1">
      <c r="A50" s="53" t="s">
        <v>2</v>
      </c>
      <c r="B50" s="64"/>
      <c r="C50" s="12" t="s">
        <v>102</v>
      </c>
      <c r="D50" s="8">
        <v>14650</v>
      </c>
      <c r="E50" s="8">
        <v>3650</v>
      </c>
      <c r="F50" s="8">
        <v>3650</v>
      </c>
      <c r="G50" s="27">
        <v>11637.745599999998</v>
      </c>
      <c r="H50" s="1">
        <v>12899.422480000001</v>
      </c>
      <c r="I50" s="1">
        <v>12892.51198</v>
      </c>
      <c r="J50" s="20">
        <f>G50-D52</f>
        <v>-100.91989000000103</v>
      </c>
      <c r="K50" s="20">
        <f>H50-E52</f>
        <v>0</v>
      </c>
      <c r="L50" s="20">
        <f>I50-F52</f>
        <v>0</v>
      </c>
      <c r="O50" s="47"/>
      <c r="P50" s="47"/>
      <c r="Q50" s="47"/>
      <c r="R50" s="47"/>
      <c r="Y50" s="2"/>
    </row>
    <row r="51" spans="1:27" ht="31.5">
      <c r="A51" s="7" t="s">
        <v>126</v>
      </c>
      <c r="B51" s="12" t="s">
        <v>23</v>
      </c>
      <c r="C51" s="12" t="s">
        <v>102</v>
      </c>
      <c r="D51" s="8">
        <v>510</v>
      </c>
      <c r="E51" s="8">
        <v>460</v>
      </c>
      <c r="F51" s="8">
        <v>360</v>
      </c>
      <c r="O51" s="47"/>
      <c r="P51" s="47"/>
      <c r="Q51" s="47"/>
      <c r="R51" s="47"/>
      <c r="Y51" s="2"/>
      <c r="Z51" s="3"/>
      <c r="AA51" s="3"/>
    </row>
    <row r="52" spans="1:25" s="3" customFormat="1" ht="47.25">
      <c r="A52" s="7" t="s">
        <v>127</v>
      </c>
      <c r="B52" s="15" t="s">
        <v>24</v>
      </c>
      <c r="C52" s="12" t="s">
        <v>102</v>
      </c>
      <c r="D52" s="8">
        <v>11738.66549</v>
      </c>
      <c r="E52" s="8">
        <v>12899.422480000001</v>
      </c>
      <c r="F52" s="8">
        <v>12892.51198</v>
      </c>
      <c r="G52" s="27"/>
      <c r="O52" s="45"/>
      <c r="P52" s="45"/>
      <c r="Q52" s="45"/>
      <c r="R52" s="45"/>
      <c r="Y52" s="2"/>
    </row>
    <row r="53" spans="1:25" s="3" customFormat="1" ht="31.5">
      <c r="A53" s="7" t="s">
        <v>128</v>
      </c>
      <c r="B53" s="15" t="s">
        <v>25</v>
      </c>
      <c r="C53" s="12" t="s">
        <v>102</v>
      </c>
      <c r="D53" s="8">
        <v>9932.2</v>
      </c>
      <c r="E53" s="8">
        <v>3497.2</v>
      </c>
      <c r="F53" s="8">
        <v>3497.2</v>
      </c>
      <c r="G53" s="27"/>
      <c r="O53" s="45"/>
      <c r="P53" s="45"/>
      <c r="Q53" s="45"/>
      <c r="R53" s="45"/>
      <c r="Y53" s="2"/>
    </row>
    <row r="54" spans="1:25" s="3" customFormat="1" ht="47.25">
      <c r="A54" s="7" t="s">
        <v>129</v>
      </c>
      <c r="B54" s="15" t="s">
        <v>26</v>
      </c>
      <c r="C54" s="12" t="s">
        <v>102</v>
      </c>
      <c r="D54" s="8">
        <f>138</f>
        <v>138</v>
      </c>
      <c r="E54" s="8">
        <v>138</v>
      </c>
      <c r="F54" s="8">
        <v>138</v>
      </c>
      <c r="G54" s="27"/>
      <c r="O54" s="45"/>
      <c r="P54" s="45"/>
      <c r="Q54" s="45"/>
      <c r="R54" s="45"/>
      <c r="Y54" s="2"/>
    </row>
    <row r="55" spans="1:25" s="3" customFormat="1" ht="78.75">
      <c r="A55" s="7" t="s">
        <v>130</v>
      </c>
      <c r="B55" s="15" t="s">
        <v>27</v>
      </c>
      <c r="C55" s="15" t="s">
        <v>103</v>
      </c>
      <c r="D55" s="8">
        <v>0</v>
      </c>
      <c r="E55" s="8">
        <v>0</v>
      </c>
      <c r="F55" s="8">
        <v>0</v>
      </c>
      <c r="G55" s="27"/>
      <c r="O55" s="45"/>
      <c r="P55" s="45"/>
      <c r="Q55" s="45"/>
      <c r="R55" s="45"/>
      <c r="Y55" s="2"/>
    </row>
    <row r="56" spans="1:25" s="3" customFormat="1" ht="15.75">
      <c r="A56" s="62" t="s">
        <v>131</v>
      </c>
      <c r="B56" s="63" t="s">
        <v>28</v>
      </c>
      <c r="C56" s="33" t="s">
        <v>84</v>
      </c>
      <c r="D56" s="9">
        <f>SUM(D57:D59)</f>
        <v>2280928.08392</v>
      </c>
      <c r="E56" s="9">
        <f>SUM(E57:E59)</f>
        <v>2348086.7298800005</v>
      </c>
      <c r="F56" s="9">
        <f>SUM(F57:F59)</f>
        <v>2358883.0569100003</v>
      </c>
      <c r="G56" s="22"/>
      <c r="O56" s="45"/>
      <c r="P56" s="45"/>
      <c r="Q56" s="45"/>
      <c r="R56" s="45"/>
      <c r="Y56" s="2"/>
    </row>
    <row r="57" spans="1:25" s="3" customFormat="1" ht="63">
      <c r="A57" s="62" t="s">
        <v>2</v>
      </c>
      <c r="B57" s="81"/>
      <c r="C57" s="33" t="s">
        <v>132</v>
      </c>
      <c r="D57" s="8">
        <f>D61+D64+D68+D70+D71+D74+D75+D76+D77+D79+D80+D81+D83+D69+D78</f>
        <v>2133335.48392</v>
      </c>
      <c r="E57" s="8">
        <f>E61+E64+E68+E70+E71+E74+E75+E76+E77+E79+E80+E81+E83+E69+E78</f>
        <v>2202120.0298800003</v>
      </c>
      <c r="F57" s="8">
        <f>F61+F64+F68+F70+F71+F74+F75+F76+F77+F79+F80+F81+F83+F69+F78</f>
        <v>2211373.2569100005</v>
      </c>
      <c r="G57" s="22"/>
      <c r="O57" s="45"/>
      <c r="P57" s="45"/>
      <c r="Q57" s="45"/>
      <c r="R57" s="45"/>
      <c r="Y57" s="2"/>
    </row>
    <row r="58" spans="1:25" s="3" customFormat="1" ht="47.25">
      <c r="A58" s="62"/>
      <c r="B58" s="81"/>
      <c r="C58" s="12" t="s">
        <v>91</v>
      </c>
      <c r="D58" s="8">
        <v>0</v>
      </c>
      <c r="E58" s="8">
        <v>0</v>
      </c>
      <c r="F58" s="8">
        <v>0</v>
      </c>
      <c r="G58" s="22"/>
      <c r="O58" s="45"/>
      <c r="P58" s="45"/>
      <c r="Q58" s="45"/>
      <c r="R58" s="45"/>
      <c r="Y58" s="2"/>
    </row>
    <row r="59" spans="1:25" s="3" customFormat="1" ht="31.5">
      <c r="A59" s="62" t="s">
        <v>2</v>
      </c>
      <c r="B59" s="81"/>
      <c r="C59" s="12" t="s">
        <v>89</v>
      </c>
      <c r="D59" s="8">
        <f>D62+D65+D67+D73</f>
        <v>147592.59999999998</v>
      </c>
      <c r="E59" s="8">
        <f>E62+E65+E67+E73</f>
        <v>145966.69999999998</v>
      </c>
      <c r="F59" s="8">
        <f>F62+F65+F67+F73</f>
        <v>147509.8</v>
      </c>
      <c r="G59" s="27"/>
      <c r="O59" s="45"/>
      <c r="P59" s="45"/>
      <c r="Q59" s="45"/>
      <c r="R59" s="45"/>
      <c r="Y59" s="2"/>
    </row>
    <row r="60" spans="1:25" s="3" customFormat="1" ht="15.75">
      <c r="A60" s="53" t="s">
        <v>192</v>
      </c>
      <c r="B60" s="78" t="s">
        <v>29</v>
      </c>
      <c r="C60" s="12"/>
      <c r="D60" s="8">
        <f>SUM(D61:D62)</f>
        <v>2215922.65392</v>
      </c>
      <c r="E60" s="8">
        <f>SUM(E61:E62)</f>
        <v>2323854.42988</v>
      </c>
      <c r="F60" s="8">
        <f>SUM(F61:F62)</f>
        <v>2329297.2569100005</v>
      </c>
      <c r="G60" s="27"/>
      <c r="O60" s="45"/>
      <c r="P60" s="45"/>
      <c r="Q60" s="45"/>
      <c r="R60" s="45"/>
      <c r="Y60" s="2"/>
    </row>
    <row r="61" spans="1:25" s="3" customFormat="1" ht="31.5">
      <c r="A61" s="53" t="s">
        <v>2</v>
      </c>
      <c r="B61" s="78"/>
      <c r="C61" s="12" t="s">
        <v>102</v>
      </c>
      <c r="D61" s="8">
        <v>2072218.35392</v>
      </c>
      <c r="E61" s="8">
        <v>2180734.42988</v>
      </c>
      <c r="F61" s="8">
        <v>2185030.0569100003</v>
      </c>
      <c r="G61" s="27"/>
      <c r="O61" s="45"/>
      <c r="P61" s="45"/>
      <c r="Q61" s="45"/>
      <c r="R61" s="45"/>
      <c r="T61" s="19">
        <f>D60</f>
        <v>2215922.65392</v>
      </c>
      <c r="U61" s="19">
        <f>E60</f>
        <v>2323854.42988</v>
      </c>
      <c r="V61" s="19">
        <f>F60</f>
        <v>2329297.2569100005</v>
      </c>
      <c r="W61" s="19" t="e">
        <f>#REF!</f>
        <v>#REF!</v>
      </c>
      <c r="Y61" s="2"/>
    </row>
    <row r="62" spans="1:25" s="3" customFormat="1" ht="31.5">
      <c r="A62" s="53" t="s">
        <v>2</v>
      </c>
      <c r="B62" s="78"/>
      <c r="C62" s="12" t="s">
        <v>89</v>
      </c>
      <c r="D62" s="8">
        <v>143704.3</v>
      </c>
      <c r="E62" s="8">
        <v>143120</v>
      </c>
      <c r="F62" s="8">
        <v>144267.2</v>
      </c>
      <c r="G62" s="27"/>
      <c r="O62" s="45"/>
      <c r="P62" s="45"/>
      <c r="Q62" s="45"/>
      <c r="R62" s="45"/>
      <c r="Y62" s="2"/>
    </row>
    <row r="63" spans="1:25" s="3" customFormat="1" ht="15.75">
      <c r="A63" s="53" t="s">
        <v>191</v>
      </c>
      <c r="B63" s="78" t="s">
        <v>30</v>
      </c>
      <c r="C63" s="12"/>
      <c r="D63" s="8">
        <f>SUM(D64:D65)</f>
        <v>53314.43</v>
      </c>
      <c r="E63" s="8">
        <f>SUM(E64:E65)</f>
        <v>13210.3</v>
      </c>
      <c r="F63" s="8">
        <f>SUM(F64:F65)</f>
        <v>18093.8</v>
      </c>
      <c r="G63" s="27"/>
      <c r="O63" s="45"/>
      <c r="P63" s="45"/>
      <c r="Q63" s="45"/>
      <c r="R63" s="45"/>
      <c r="T63" s="19">
        <f>D63+D77</f>
        <v>57014.43</v>
      </c>
      <c r="U63" s="19">
        <f>E63+E77</f>
        <v>17160.3</v>
      </c>
      <c r="V63" s="19">
        <f>F63+F77</f>
        <v>22293.8</v>
      </c>
      <c r="W63" s="19" t="e">
        <f>#REF!+#REF!</f>
        <v>#REF!</v>
      </c>
      <c r="Y63" s="2"/>
    </row>
    <row r="64" spans="1:25" s="3" customFormat="1" ht="51" customHeight="1">
      <c r="A64" s="53" t="s">
        <v>2</v>
      </c>
      <c r="B64" s="78"/>
      <c r="C64" s="12" t="s">
        <v>102</v>
      </c>
      <c r="D64" s="8">
        <v>50174.93</v>
      </c>
      <c r="E64" s="8">
        <v>10862.4</v>
      </c>
      <c r="F64" s="8">
        <v>15600</v>
      </c>
      <c r="G64" s="27"/>
      <c r="O64" s="45"/>
      <c r="P64" s="45"/>
      <c r="Q64" s="45"/>
      <c r="R64" s="45"/>
      <c r="Y64" s="2"/>
    </row>
    <row r="65" spans="1:25" s="3" customFormat="1" ht="31.5">
      <c r="A65" s="53" t="s">
        <v>2</v>
      </c>
      <c r="B65" s="78"/>
      <c r="C65" s="12" t="s">
        <v>89</v>
      </c>
      <c r="D65" s="8">
        <v>3139.5</v>
      </c>
      <c r="E65" s="8">
        <v>2347.9</v>
      </c>
      <c r="F65" s="8">
        <v>2493.8</v>
      </c>
      <c r="G65" s="8">
        <v>60</v>
      </c>
      <c r="H65" s="8">
        <v>60</v>
      </c>
      <c r="I65" s="8">
        <v>60</v>
      </c>
      <c r="J65" s="8">
        <v>60</v>
      </c>
      <c r="K65" s="8">
        <v>60</v>
      </c>
      <c r="L65" s="8">
        <v>60</v>
      </c>
      <c r="M65" s="8">
        <v>60</v>
      </c>
      <c r="O65" s="45"/>
      <c r="P65" s="45"/>
      <c r="Q65" s="45"/>
      <c r="R65" s="45"/>
      <c r="Y65" s="2"/>
    </row>
    <row r="66" spans="1:25" s="3" customFormat="1" ht="15.75">
      <c r="A66" s="53" t="s">
        <v>190</v>
      </c>
      <c r="B66" s="78" t="s">
        <v>31</v>
      </c>
      <c r="C66" s="18"/>
      <c r="D66" s="8">
        <f>SUM(D67:D68)</f>
        <v>2174.4</v>
      </c>
      <c r="E66" s="8">
        <f>SUM(E67:E68)</f>
        <v>2174.4</v>
      </c>
      <c r="F66" s="8">
        <f>SUM(F67:F68)</f>
        <v>2174.4</v>
      </c>
      <c r="G66" s="22"/>
      <c r="O66" s="45"/>
      <c r="P66" s="45"/>
      <c r="Q66" s="45"/>
      <c r="R66" s="45"/>
      <c r="T66" s="19">
        <f>D66+D70+D71+D80</f>
        <v>3273.4</v>
      </c>
      <c r="U66" s="19">
        <f>E66+E70+E71+E80</f>
        <v>2624.4</v>
      </c>
      <c r="V66" s="19">
        <f>F66+F70+F71+F80</f>
        <v>2624.4</v>
      </c>
      <c r="W66" s="19" t="e">
        <f>#REF!+#REF!+#REF!+#REF!</f>
        <v>#REF!</v>
      </c>
      <c r="Y66" s="2"/>
    </row>
    <row r="67" spans="1:25" s="3" customFormat="1" ht="40.5" customHeight="1">
      <c r="A67" s="53" t="s">
        <v>2</v>
      </c>
      <c r="B67" s="78"/>
      <c r="C67" s="36" t="s">
        <v>89</v>
      </c>
      <c r="D67" s="8">
        <v>388.8</v>
      </c>
      <c r="E67" s="8">
        <v>388.8</v>
      </c>
      <c r="F67" s="8">
        <v>388.8</v>
      </c>
      <c r="G67" s="22"/>
      <c r="O67" s="45"/>
      <c r="P67" s="45"/>
      <c r="Q67" s="45"/>
      <c r="R67" s="45"/>
      <c r="Y67" s="2"/>
    </row>
    <row r="68" spans="1:27" s="3" customFormat="1" ht="43.5" customHeight="1">
      <c r="A68" s="53" t="s">
        <v>2</v>
      </c>
      <c r="B68" s="78"/>
      <c r="C68" s="12" t="s">
        <v>102</v>
      </c>
      <c r="D68" s="8">
        <v>1785.6</v>
      </c>
      <c r="E68" s="8">
        <v>1785.6</v>
      </c>
      <c r="F68" s="8">
        <v>1785.6</v>
      </c>
      <c r="G68" s="22"/>
      <c r="O68" s="45"/>
      <c r="P68" s="45"/>
      <c r="Q68" s="45"/>
      <c r="R68" s="45"/>
      <c r="Y68" s="2"/>
      <c r="Z68" s="2"/>
      <c r="AA68" s="2"/>
    </row>
    <row r="69" spans="1:23" s="2" customFormat="1" ht="47.25">
      <c r="A69" s="7" t="s">
        <v>133</v>
      </c>
      <c r="B69" s="12" t="s">
        <v>26</v>
      </c>
      <c r="C69" s="12" t="s">
        <v>102</v>
      </c>
      <c r="D69" s="8">
        <v>60</v>
      </c>
      <c r="E69" s="8">
        <v>60</v>
      </c>
      <c r="F69" s="8">
        <v>60</v>
      </c>
      <c r="G69" s="8">
        <f aca="true" t="shared" si="0" ref="G69:M69">G70+G71</f>
        <v>0</v>
      </c>
      <c r="H69" s="8">
        <f t="shared" si="0"/>
        <v>0</v>
      </c>
      <c r="I69" s="8">
        <f t="shared" si="0"/>
        <v>0</v>
      </c>
      <c r="J69" s="8">
        <f t="shared" si="0"/>
        <v>0</v>
      </c>
      <c r="K69" s="8">
        <f t="shared" si="0"/>
        <v>0</v>
      </c>
      <c r="L69" s="8">
        <f t="shared" si="0"/>
        <v>0</v>
      </c>
      <c r="M69" s="8">
        <f t="shared" si="0"/>
        <v>0</v>
      </c>
      <c r="O69" s="46"/>
      <c r="P69" s="46"/>
      <c r="Q69" s="46"/>
      <c r="R69" s="46"/>
      <c r="T69" s="19">
        <f>D72+D76+D78+D79+D81+D83</f>
        <v>2907.6</v>
      </c>
      <c r="U69" s="19">
        <f>E72+E76+E78+E79+E81+E83</f>
        <v>2587.6</v>
      </c>
      <c r="V69" s="19">
        <f>F72+F76+F78+F79+F81+F83</f>
        <v>2757.6</v>
      </c>
      <c r="W69" s="19" t="e">
        <f>#REF!+#REF!+#REF!+#REF!+#REF!+#REF!</f>
        <v>#REF!</v>
      </c>
    </row>
    <row r="70" spans="1:18" s="2" customFormat="1" ht="47.25">
      <c r="A70" s="7" t="s">
        <v>134</v>
      </c>
      <c r="B70" s="12" t="s">
        <v>32</v>
      </c>
      <c r="C70" s="12" t="s">
        <v>102</v>
      </c>
      <c r="D70" s="8">
        <v>100</v>
      </c>
      <c r="E70" s="8">
        <v>100</v>
      </c>
      <c r="F70" s="8">
        <v>100</v>
      </c>
      <c r="G70" s="27"/>
      <c r="O70" s="46"/>
      <c r="P70" s="46"/>
      <c r="Q70" s="46"/>
      <c r="R70" s="46"/>
    </row>
    <row r="71" spans="1:27" s="2" customFormat="1" ht="31.5">
      <c r="A71" s="7" t="s">
        <v>135</v>
      </c>
      <c r="B71" s="12" t="s">
        <v>33</v>
      </c>
      <c r="C71" s="12" t="s">
        <v>102</v>
      </c>
      <c r="D71" s="8">
        <v>649</v>
      </c>
      <c r="E71" s="8">
        <v>0</v>
      </c>
      <c r="F71" s="8">
        <v>0</v>
      </c>
      <c r="G71" s="27"/>
      <c r="O71" s="46"/>
      <c r="P71" s="46"/>
      <c r="Q71" s="46"/>
      <c r="R71" s="46"/>
      <c r="Z71" s="3"/>
      <c r="AA71" s="3"/>
    </row>
    <row r="72" spans="1:25" s="3" customFormat="1" ht="15.75">
      <c r="A72" s="53" t="s">
        <v>136</v>
      </c>
      <c r="B72" s="80" t="s">
        <v>34</v>
      </c>
      <c r="C72" s="37"/>
      <c r="D72" s="8">
        <f>SUM(D73:D74)</f>
        <v>2060</v>
      </c>
      <c r="E72" s="8">
        <f>SUM(E73:E74)</f>
        <v>1890</v>
      </c>
      <c r="F72" s="8">
        <f>SUM(F73:F74)</f>
        <v>2060</v>
      </c>
      <c r="G72" s="22"/>
      <c r="O72" s="45"/>
      <c r="P72" s="45"/>
      <c r="Q72" s="45"/>
      <c r="R72" s="45"/>
      <c r="T72" s="19">
        <f>D69+D75</f>
        <v>1810</v>
      </c>
      <c r="U72" s="19">
        <f>E69+E75</f>
        <v>1860</v>
      </c>
      <c r="V72" s="19">
        <f>F69+F75</f>
        <v>1910</v>
      </c>
      <c r="W72" s="19" t="e">
        <f>#REF!+#REF!</f>
        <v>#REF!</v>
      </c>
      <c r="Y72" s="2"/>
    </row>
    <row r="73" spans="1:25" s="3" customFormat="1" ht="36" customHeight="1">
      <c r="A73" s="53" t="s">
        <v>2</v>
      </c>
      <c r="B73" s="80"/>
      <c r="C73" s="18" t="s">
        <v>90</v>
      </c>
      <c r="D73" s="8">
        <v>360</v>
      </c>
      <c r="E73" s="8">
        <v>110</v>
      </c>
      <c r="F73" s="8">
        <v>360</v>
      </c>
      <c r="G73" s="22"/>
      <c r="O73" s="45"/>
      <c r="P73" s="45"/>
      <c r="Q73" s="45"/>
      <c r="R73" s="45"/>
      <c r="Y73" s="2"/>
    </row>
    <row r="74" spans="1:25" s="3" customFormat="1" ht="31.5">
      <c r="A74" s="53" t="s">
        <v>2</v>
      </c>
      <c r="B74" s="80"/>
      <c r="C74" s="18" t="s">
        <v>102</v>
      </c>
      <c r="D74" s="8">
        <f>400+1000+100+100+100</f>
        <v>1700</v>
      </c>
      <c r="E74" s="8">
        <v>1780</v>
      </c>
      <c r="F74" s="8">
        <v>1700</v>
      </c>
      <c r="G74" s="22"/>
      <c r="O74" s="45"/>
      <c r="P74" s="45"/>
      <c r="Q74" s="45"/>
      <c r="R74" s="45"/>
      <c r="Y74" s="2"/>
    </row>
    <row r="75" spans="1:25" s="3" customFormat="1" ht="31.5">
      <c r="A75" s="7" t="s">
        <v>137</v>
      </c>
      <c r="B75" s="18" t="s">
        <v>35</v>
      </c>
      <c r="C75" s="18" t="s">
        <v>102</v>
      </c>
      <c r="D75" s="8">
        <f>900+50+100+500+200</f>
        <v>1750</v>
      </c>
      <c r="E75" s="8">
        <v>1800</v>
      </c>
      <c r="F75" s="8">
        <v>1850</v>
      </c>
      <c r="G75" s="27"/>
      <c r="O75" s="45"/>
      <c r="P75" s="45"/>
      <c r="Q75" s="45"/>
      <c r="R75" s="45"/>
      <c r="Y75" s="2"/>
    </row>
    <row r="76" spans="1:25" s="3" customFormat="1" ht="31.5">
      <c r="A76" s="7" t="s">
        <v>138</v>
      </c>
      <c r="B76" s="18" t="s">
        <v>36</v>
      </c>
      <c r="C76" s="18" t="s">
        <v>102</v>
      </c>
      <c r="D76" s="8">
        <v>0</v>
      </c>
      <c r="E76" s="8">
        <v>0</v>
      </c>
      <c r="F76" s="8">
        <v>0</v>
      </c>
      <c r="G76" s="22"/>
      <c r="O76" s="45"/>
      <c r="P76" s="45"/>
      <c r="Q76" s="45"/>
      <c r="R76" s="45"/>
      <c r="Y76" s="2"/>
    </row>
    <row r="77" spans="1:25" s="3" customFormat="1" ht="31.5">
      <c r="A77" s="7" t="s">
        <v>139</v>
      </c>
      <c r="B77" s="18" t="s">
        <v>37</v>
      </c>
      <c r="C77" s="18" t="s">
        <v>102</v>
      </c>
      <c r="D77" s="8">
        <v>3700</v>
      </c>
      <c r="E77" s="8">
        <v>3950</v>
      </c>
      <c r="F77" s="8">
        <v>4200</v>
      </c>
      <c r="G77" s="22"/>
      <c r="O77" s="45"/>
      <c r="P77" s="45"/>
      <c r="Q77" s="45"/>
      <c r="R77" s="45"/>
      <c r="Y77" s="2"/>
    </row>
    <row r="78" spans="1:25" s="3" customFormat="1" ht="55.5" customHeight="1">
      <c r="A78" s="7" t="s">
        <v>140</v>
      </c>
      <c r="B78" s="18" t="s">
        <v>38</v>
      </c>
      <c r="C78" s="18" t="s">
        <v>102</v>
      </c>
      <c r="D78" s="8">
        <v>597.6</v>
      </c>
      <c r="E78" s="8">
        <v>447.6</v>
      </c>
      <c r="F78" s="8">
        <v>447.6</v>
      </c>
      <c r="G78" s="22"/>
      <c r="O78" s="45"/>
      <c r="P78" s="45"/>
      <c r="Q78" s="45"/>
      <c r="R78" s="45"/>
      <c r="Y78" s="2"/>
    </row>
    <row r="79" spans="1:25" s="3" customFormat="1" ht="47.25">
      <c r="A79" s="7" t="s">
        <v>141</v>
      </c>
      <c r="B79" s="18" t="s">
        <v>39</v>
      </c>
      <c r="C79" s="18" t="s">
        <v>102</v>
      </c>
      <c r="D79" s="8">
        <v>0</v>
      </c>
      <c r="E79" s="8">
        <v>0</v>
      </c>
      <c r="F79" s="8">
        <v>0</v>
      </c>
      <c r="G79" s="27"/>
      <c r="O79" s="45"/>
      <c r="P79" s="45"/>
      <c r="Q79" s="45"/>
      <c r="R79" s="45"/>
      <c r="Y79" s="2"/>
    </row>
    <row r="80" spans="1:25" s="3" customFormat="1" ht="31.5">
      <c r="A80" s="7" t="s">
        <v>142</v>
      </c>
      <c r="B80" s="18" t="s">
        <v>40</v>
      </c>
      <c r="C80" s="18" t="s">
        <v>102</v>
      </c>
      <c r="D80" s="8">
        <f>100+100+50+100</f>
        <v>350</v>
      </c>
      <c r="E80" s="8">
        <v>350</v>
      </c>
      <c r="F80" s="8">
        <v>350</v>
      </c>
      <c r="G80" s="27"/>
      <c r="O80" s="45"/>
      <c r="P80" s="45"/>
      <c r="Q80" s="45"/>
      <c r="R80" s="45"/>
      <c r="Y80" s="2"/>
    </row>
    <row r="81" spans="1:25" s="3" customFormat="1" ht="53.25" customHeight="1">
      <c r="A81" s="7" t="s">
        <v>143</v>
      </c>
      <c r="B81" s="18" t="s">
        <v>41</v>
      </c>
      <c r="C81" s="18" t="s">
        <v>102</v>
      </c>
      <c r="D81" s="8">
        <v>0</v>
      </c>
      <c r="E81" s="8">
        <v>0</v>
      </c>
      <c r="F81" s="8">
        <v>0</v>
      </c>
      <c r="G81" s="27"/>
      <c r="O81" s="45"/>
      <c r="P81" s="45"/>
      <c r="Q81" s="45"/>
      <c r="R81" s="45"/>
      <c r="Y81" s="2"/>
    </row>
    <row r="82" spans="1:25" s="3" customFormat="1" ht="53.25" customHeight="1">
      <c r="A82" s="7" t="s">
        <v>144</v>
      </c>
      <c r="B82" s="18" t="s">
        <v>42</v>
      </c>
      <c r="C82" s="18" t="s">
        <v>102</v>
      </c>
      <c r="D82" s="8">
        <v>0</v>
      </c>
      <c r="E82" s="8">
        <v>0</v>
      </c>
      <c r="F82" s="8">
        <v>0</v>
      </c>
      <c r="G82" s="27"/>
      <c r="O82" s="45"/>
      <c r="P82" s="45"/>
      <c r="Q82" s="45"/>
      <c r="R82" s="45"/>
      <c r="Y82" s="2"/>
    </row>
    <row r="83" spans="1:25" s="3" customFormat="1" ht="31.5">
      <c r="A83" s="7" t="s">
        <v>146</v>
      </c>
      <c r="B83" s="18" t="s">
        <v>43</v>
      </c>
      <c r="C83" s="18" t="s">
        <v>102</v>
      </c>
      <c r="D83" s="8">
        <f>150+100</f>
        <v>250</v>
      </c>
      <c r="E83" s="8">
        <v>250</v>
      </c>
      <c r="F83" s="8">
        <v>250</v>
      </c>
      <c r="G83" s="27"/>
      <c r="O83" s="45"/>
      <c r="P83" s="45"/>
      <c r="Q83" s="45"/>
      <c r="R83" s="45"/>
      <c r="Y83" s="2"/>
    </row>
    <row r="84" spans="1:25" s="3" customFormat="1" ht="110.25">
      <c r="A84" s="7" t="s">
        <v>147</v>
      </c>
      <c r="B84" s="18" t="s">
        <v>44</v>
      </c>
      <c r="C84" s="18" t="s">
        <v>145</v>
      </c>
      <c r="D84" s="8">
        <v>0</v>
      </c>
      <c r="E84" s="8">
        <v>0</v>
      </c>
      <c r="F84" s="8">
        <v>0</v>
      </c>
      <c r="G84" s="27"/>
      <c r="O84" s="45"/>
      <c r="P84" s="45"/>
      <c r="Q84" s="45"/>
      <c r="R84" s="45"/>
      <c r="Y84" s="2"/>
    </row>
    <row r="85" spans="1:25" s="3" customFormat="1" ht="15.75">
      <c r="A85" s="59" t="s">
        <v>148</v>
      </c>
      <c r="B85" s="65" t="s">
        <v>45</v>
      </c>
      <c r="C85" s="33" t="s">
        <v>84</v>
      </c>
      <c r="D85" s="9">
        <f>SUM(D86:D94)</f>
        <v>1898051.8519199998</v>
      </c>
      <c r="E85" s="9">
        <f>SUM(E86:E94)</f>
        <v>1669809.8761999996</v>
      </c>
      <c r="F85" s="9">
        <f>SUM(F86:F94)</f>
        <v>1683563.7530499995</v>
      </c>
      <c r="G85" s="27"/>
      <c r="O85" s="9">
        <f>SUM(O86:O94)</f>
        <v>0</v>
      </c>
      <c r="P85" s="9">
        <f>SUM(P86:P94)</f>
        <v>8672.25</v>
      </c>
      <c r="Q85" s="9">
        <f>SUM(Q86:Q94)</f>
        <v>8672.25</v>
      </c>
      <c r="R85" s="9">
        <f>SUM(R86:R94)</f>
        <v>8672.25</v>
      </c>
      <c r="Y85" s="2"/>
    </row>
    <row r="86" spans="1:25" s="3" customFormat="1" ht="63">
      <c r="A86" s="60"/>
      <c r="B86" s="66"/>
      <c r="C86" s="33" t="s">
        <v>149</v>
      </c>
      <c r="D86" s="8">
        <f>D95+D96+D97+D101+D102+D107+D111+D113+D114+D116+D118+D120</f>
        <v>1894188.8519199998</v>
      </c>
      <c r="E86" s="8">
        <f>E95+E96+E97+E101+E102+E107+E111+E113+E114+E116+E118+E120</f>
        <v>1665946.8761999996</v>
      </c>
      <c r="F86" s="8">
        <f>F95+F96+F97+F101+F102+F107+F111+F113+F114+F116+F118+F120</f>
        <v>1679700.7530499995</v>
      </c>
      <c r="G86" s="27"/>
      <c r="O86" s="8">
        <f>O95+O96+O97+O101+O102+O107+O111+O113+O114+O116+O118+O120</f>
        <v>0</v>
      </c>
      <c r="P86" s="8">
        <f>P95+P96+P97+P101+P102+P107+P111+P113+P114+P116+P118+P120</f>
        <v>8672.25</v>
      </c>
      <c r="Q86" s="8">
        <f>Q95+Q96+Q97+Q101+Q102+Q107+Q111+Q113+Q114+Q116+Q118+Q120</f>
        <v>8672.25</v>
      </c>
      <c r="R86" s="8">
        <f>R95+R96+R97+R101+R102+R107+R111+R113+R114+R116+R118+R120</f>
        <v>8672.25</v>
      </c>
      <c r="Y86" s="2"/>
    </row>
    <row r="87" spans="1:25" s="3" customFormat="1" ht="31.5">
      <c r="A87" s="60"/>
      <c r="B87" s="66"/>
      <c r="C87" s="12" t="s">
        <v>162</v>
      </c>
      <c r="D87" s="16">
        <f>D105</f>
        <v>1209</v>
      </c>
      <c r="E87" s="16">
        <f>E105</f>
        <v>1209</v>
      </c>
      <c r="F87" s="16">
        <f>F105</f>
        <v>1209</v>
      </c>
      <c r="G87" s="8" t="e">
        <f>G90+#REF!+#REF!+G95+G96+G102+G107+G108+G110+G111+G113+#REF!</f>
        <v>#REF!</v>
      </c>
      <c r="H87" s="8" t="e">
        <f>H90+#REF!+#REF!+H95+H96+H102+H107+H108+H110+H111+H113+#REF!</f>
        <v>#REF!</v>
      </c>
      <c r="I87" s="8" t="e">
        <f>I90+#REF!+#REF!+I95+I96+I102+I107+I108+I110+I111+I113+#REF!</f>
        <v>#REF!</v>
      </c>
      <c r="J87" s="8" t="e">
        <f>J90+#REF!+#REF!+J95+J96+J102+J107+J108+J110+J111+J113+#REF!</f>
        <v>#REF!</v>
      </c>
      <c r="K87" s="8" t="e">
        <f>K90+#REF!+#REF!+K95+K96+K102+K107+K108+K110+K111+K113+#REF!</f>
        <v>#REF!</v>
      </c>
      <c r="L87" s="8" t="e">
        <f>L90+#REF!+#REF!+L95+L96+L102+L107+L108+L110+L111+L113+#REF!</f>
        <v>#REF!</v>
      </c>
      <c r="M87" s="8" t="e">
        <f>M90+#REF!+#REF!+M95+M96+M102+M107+M108+M110+M111+M113+#REF!</f>
        <v>#REF!</v>
      </c>
      <c r="O87" s="16">
        <f>O105</f>
        <v>0</v>
      </c>
      <c r="P87" s="16">
        <f>P105</f>
        <v>0</v>
      </c>
      <c r="Q87" s="16">
        <f>Q105</f>
        <v>0</v>
      </c>
      <c r="R87" s="16">
        <f>R105</f>
        <v>0</v>
      </c>
      <c r="Y87" s="2"/>
    </row>
    <row r="88" spans="1:25" s="3" customFormat="1" ht="37.5" customHeight="1">
      <c r="A88" s="60"/>
      <c r="B88" s="66"/>
      <c r="C88" s="12" t="s">
        <v>87</v>
      </c>
      <c r="D88" s="16">
        <f aca="true" t="shared" si="1" ref="D88:F89">D109</f>
        <v>400</v>
      </c>
      <c r="E88" s="16">
        <f t="shared" si="1"/>
        <v>400</v>
      </c>
      <c r="F88" s="16">
        <f t="shared" si="1"/>
        <v>400</v>
      </c>
      <c r="G88" s="22"/>
      <c r="O88" s="16">
        <f aca="true" t="shared" si="2" ref="O88:R89">O109</f>
        <v>0</v>
      </c>
      <c r="P88" s="16">
        <f t="shared" si="2"/>
        <v>0</v>
      </c>
      <c r="Q88" s="16">
        <f t="shared" si="2"/>
        <v>0</v>
      </c>
      <c r="R88" s="16">
        <f t="shared" si="2"/>
        <v>0</v>
      </c>
      <c r="Y88" s="2"/>
    </row>
    <row r="89" spans="1:25" s="3" customFormat="1" ht="47.25">
      <c r="A89" s="60"/>
      <c r="B89" s="66"/>
      <c r="C89" s="12" t="s">
        <v>88</v>
      </c>
      <c r="D89" s="16">
        <f t="shared" si="1"/>
        <v>1130</v>
      </c>
      <c r="E89" s="16">
        <f t="shared" si="1"/>
        <v>1130</v>
      </c>
      <c r="F89" s="16">
        <f t="shared" si="1"/>
        <v>1130</v>
      </c>
      <c r="G89" s="22"/>
      <c r="O89" s="16">
        <f t="shared" si="2"/>
        <v>0</v>
      </c>
      <c r="P89" s="16">
        <f t="shared" si="2"/>
        <v>0</v>
      </c>
      <c r="Q89" s="16">
        <f t="shared" si="2"/>
        <v>0</v>
      </c>
      <c r="R89" s="16">
        <f t="shared" si="2"/>
        <v>0</v>
      </c>
      <c r="Y89" s="2"/>
    </row>
    <row r="90" spans="1:25" s="3" customFormat="1" ht="47.25">
      <c r="A90" s="60"/>
      <c r="B90" s="66"/>
      <c r="C90" s="12" t="s">
        <v>150</v>
      </c>
      <c r="D90" s="16">
        <f>D106</f>
        <v>1124</v>
      </c>
      <c r="E90" s="16">
        <f>E106</f>
        <v>1124</v>
      </c>
      <c r="F90" s="16">
        <f>F106</f>
        <v>1124</v>
      </c>
      <c r="G90" s="27"/>
      <c r="O90" s="16">
        <f>O106</f>
        <v>0</v>
      </c>
      <c r="P90" s="16">
        <f>P106</f>
        <v>0</v>
      </c>
      <c r="Q90" s="16">
        <f>Q106</f>
        <v>0</v>
      </c>
      <c r="R90" s="16">
        <f>R106</f>
        <v>0</v>
      </c>
      <c r="Y90" s="2"/>
    </row>
    <row r="91" spans="1:25" s="3" customFormat="1" ht="47.25">
      <c r="A91" s="60"/>
      <c r="B91" s="66"/>
      <c r="C91" s="12" t="s">
        <v>91</v>
      </c>
      <c r="D91" s="16">
        <v>0</v>
      </c>
      <c r="E91" s="16">
        <v>0</v>
      </c>
      <c r="F91" s="16">
        <v>0</v>
      </c>
      <c r="G91" s="27"/>
      <c r="O91" s="16">
        <v>0</v>
      </c>
      <c r="P91" s="16">
        <v>0</v>
      </c>
      <c r="Q91" s="16">
        <v>0</v>
      </c>
      <c r="R91" s="16">
        <v>0</v>
      </c>
      <c r="Y91" s="2"/>
    </row>
    <row r="92" spans="1:25" s="3" customFormat="1" ht="31.5">
      <c r="A92" s="60"/>
      <c r="B92" s="66"/>
      <c r="C92" s="12" t="s">
        <v>89</v>
      </c>
      <c r="D92" s="16">
        <v>0</v>
      </c>
      <c r="E92" s="16">
        <v>0</v>
      </c>
      <c r="F92" s="16">
        <v>0</v>
      </c>
      <c r="G92" s="16">
        <v>0</v>
      </c>
      <c r="O92" s="16">
        <v>0</v>
      </c>
      <c r="P92" s="16">
        <v>0</v>
      </c>
      <c r="Q92" s="16">
        <v>0</v>
      </c>
      <c r="R92" s="16">
        <v>0</v>
      </c>
      <c r="Y92" s="2"/>
    </row>
    <row r="93" spans="1:25" s="3" customFormat="1" ht="47.25">
      <c r="A93" s="60"/>
      <c r="B93" s="66"/>
      <c r="C93" s="12" t="s">
        <v>94</v>
      </c>
      <c r="D93" s="16">
        <v>0</v>
      </c>
      <c r="E93" s="16">
        <v>0</v>
      </c>
      <c r="F93" s="16">
        <v>0</v>
      </c>
      <c r="G93" s="41"/>
      <c r="O93" s="16">
        <v>0</v>
      </c>
      <c r="P93" s="16">
        <v>0</v>
      </c>
      <c r="Q93" s="16">
        <v>0</v>
      </c>
      <c r="R93" s="16">
        <v>0</v>
      </c>
      <c r="Y93" s="2"/>
    </row>
    <row r="94" spans="1:27" s="3" customFormat="1" ht="31.5">
      <c r="A94" s="61"/>
      <c r="B94" s="67"/>
      <c r="C94" s="12" t="s">
        <v>92</v>
      </c>
      <c r="D94" s="16">
        <v>0</v>
      </c>
      <c r="E94" s="16">
        <v>0</v>
      </c>
      <c r="F94" s="16">
        <v>0</v>
      </c>
      <c r="G94" s="27"/>
      <c r="O94" s="16">
        <v>0</v>
      </c>
      <c r="P94" s="16">
        <v>0</v>
      </c>
      <c r="Q94" s="16">
        <v>0</v>
      </c>
      <c r="R94" s="16">
        <v>0</v>
      </c>
      <c r="Y94" s="2"/>
      <c r="Z94" s="2"/>
      <c r="AA94" s="2"/>
    </row>
    <row r="95" spans="1:23" s="2" customFormat="1" ht="63">
      <c r="A95" s="7" t="s">
        <v>152</v>
      </c>
      <c r="B95" s="12" t="s">
        <v>46</v>
      </c>
      <c r="C95" s="35" t="s">
        <v>102</v>
      </c>
      <c r="D95" s="8">
        <v>1666266.0548</v>
      </c>
      <c r="E95" s="8">
        <v>1537687.43404</v>
      </c>
      <c r="F95" s="8">
        <v>1561794.2979799998</v>
      </c>
      <c r="G95" s="27"/>
      <c r="O95" s="46"/>
      <c r="P95" s="46"/>
      <c r="Q95" s="46"/>
      <c r="R95" s="46"/>
      <c r="T95" s="19">
        <f>D95+D96+D97</f>
        <v>1671323.7548</v>
      </c>
      <c r="U95" s="19">
        <f>E95+E96+E97</f>
        <v>1542745.13404</v>
      </c>
      <c r="V95" s="19">
        <f>F95+F96+F97</f>
        <v>1566851.9979799998</v>
      </c>
      <c r="W95" s="19" t="e">
        <f>#REF!+#REF!+#REF!</f>
        <v>#REF!</v>
      </c>
    </row>
    <row r="96" spans="1:18" s="2" customFormat="1" ht="31.5">
      <c r="A96" s="7" t="s">
        <v>153</v>
      </c>
      <c r="B96" s="12" t="s">
        <v>47</v>
      </c>
      <c r="C96" s="35" t="s">
        <v>102</v>
      </c>
      <c r="D96" s="8">
        <v>50</v>
      </c>
      <c r="E96" s="8">
        <v>50</v>
      </c>
      <c r="F96" s="8">
        <v>50</v>
      </c>
      <c r="G96" s="27"/>
      <c r="O96" s="46"/>
      <c r="P96" s="46"/>
      <c r="Q96" s="46"/>
      <c r="R96" s="46"/>
    </row>
    <row r="97" spans="1:18" s="2" customFormat="1" ht="31.5">
      <c r="A97" s="7" t="s">
        <v>154</v>
      </c>
      <c r="B97" s="12" t="s">
        <v>48</v>
      </c>
      <c r="C97" s="35" t="s">
        <v>102</v>
      </c>
      <c r="D97" s="8">
        <f>2952.2+2055.5</f>
        <v>5007.7</v>
      </c>
      <c r="E97" s="8">
        <v>5007.7</v>
      </c>
      <c r="F97" s="8">
        <v>5007.7</v>
      </c>
      <c r="G97" s="27"/>
      <c r="O97" s="46"/>
      <c r="P97" s="46"/>
      <c r="Q97" s="46"/>
      <c r="R97" s="46"/>
    </row>
    <row r="98" spans="1:18" s="2" customFormat="1" ht="54" customHeight="1">
      <c r="A98" s="7" t="s">
        <v>155</v>
      </c>
      <c r="B98" s="12" t="s">
        <v>49</v>
      </c>
      <c r="C98" s="35" t="s">
        <v>102</v>
      </c>
      <c r="D98" s="8">
        <v>0</v>
      </c>
      <c r="E98" s="8">
        <v>0</v>
      </c>
      <c r="F98" s="8">
        <v>0</v>
      </c>
      <c r="G98" s="27"/>
      <c r="O98" s="46"/>
      <c r="P98" s="46"/>
      <c r="Q98" s="46"/>
      <c r="R98" s="46"/>
    </row>
    <row r="99" spans="1:18" s="2" customFormat="1" ht="47.25">
      <c r="A99" s="7" t="s">
        <v>156</v>
      </c>
      <c r="B99" s="12" t="s">
        <v>193</v>
      </c>
      <c r="C99" s="35" t="s">
        <v>102</v>
      </c>
      <c r="D99" s="8">
        <v>0</v>
      </c>
      <c r="E99" s="8">
        <v>0</v>
      </c>
      <c r="F99" s="8">
        <v>0</v>
      </c>
      <c r="G99" s="27"/>
      <c r="O99" s="46"/>
      <c r="P99" s="46"/>
      <c r="Q99" s="46"/>
      <c r="R99" s="46"/>
    </row>
    <row r="100" spans="1:18" s="2" customFormat="1" ht="63">
      <c r="A100" s="7" t="s">
        <v>157</v>
      </c>
      <c r="B100" s="12" t="s">
        <v>194</v>
      </c>
      <c r="C100" s="35" t="s">
        <v>195</v>
      </c>
      <c r="D100" s="8">
        <v>0</v>
      </c>
      <c r="E100" s="8">
        <v>0</v>
      </c>
      <c r="F100" s="8">
        <v>0</v>
      </c>
      <c r="G100" s="27"/>
      <c r="O100" s="46"/>
      <c r="P100" s="46"/>
      <c r="Q100" s="46"/>
      <c r="R100" s="46"/>
    </row>
    <row r="101" spans="1:23" s="2" customFormat="1" ht="50.25" customHeight="1">
      <c r="A101" s="7" t="s">
        <v>158</v>
      </c>
      <c r="B101" s="13" t="s">
        <v>50</v>
      </c>
      <c r="C101" s="35" t="s">
        <v>102</v>
      </c>
      <c r="D101" s="8">
        <v>196210.09712</v>
      </c>
      <c r="E101" s="8">
        <v>108930.24216000001</v>
      </c>
      <c r="F101" s="8">
        <v>96097.25507</v>
      </c>
      <c r="G101" s="27"/>
      <c r="O101" s="46"/>
      <c r="P101" s="46">
        <f>34689/80*20</f>
        <v>8672.25</v>
      </c>
      <c r="Q101" s="46">
        <f>34689/80*20</f>
        <v>8672.25</v>
      </c>
      <c r="R101" s="46">
        <f>34689/80*20</f>
        <v>8672.25</v>
      </c>
      <c r="T101" s="19">
        <f>D101+D102+D104+D108+D113</f>
        <v>225781.69712</v>
      </c>
      <c r="U101" s="19">
        <f>E101+E102+E104+E108+E113</f>
        <v>126168.34216</v>
      </c>
      <c r="V101" s="19">
        <f>F101+F102+F104+F108+F113</f>
        <v>115815.35506999999</v>
      </c>
      <c r="W101" s="19" t="e">
        <f>#REF!+#REF!+#REF!+#REF!+#REF!</f>
        <v>#REF!</v>
      </c>
    </row>
    <row r="102" spans="1:18" s="2" customFormat="1" ht="31.5">
      <c r="A102" s="7" t="s">
        <v>159</v>
      </c>
      <c r="B102" s="12" t="s">
        <v>51</v>
      </c>
      <c r="C102" s="35" t="s">
        <v>102</v>
      </c>
      <c r="D102" s="8">
        <v>5244.2</v>
      </c>
      <c r="E102" s="8">
        <v>4910.7</v>
      </c>
      <c r="F102" s="8">
        <v>4910.7</v>
      </c>
      <c r="G102" s="27"/>
      <c r="O102" s="46"/>
      <c r="P102" s="46"/>
      <c r="Q102" s="46"/>
      <c r="R102" s="46"/>
    </row>
    <row r="103" spans="1:18" s="2" customFormat="1" ht="31.5">
      <c r="A103" s="7" t="s">
        <v>160</v>
      </c>
      <c r="B103" s="12" t="s">
        <v>52</v>
      </c>
      <c r="C103" s="35" t="s">
        <v>102</v>
      </c>
      <c r="D103" s="8">
        <v>0</v>
      </c>
      <c r="E103" s="8">
        <v>0</v>
      </c>
      <c r="F103" s="8">
        <v>0</v>
      </c>
      <c r="G103" s="27"/>
      <c r="O103" s="46"/>
      <c r="P103" s="46"/>
      <c r="Q103" s="46"/>
      <c r="R103" s="46"/>
    </row>
    <row r="104" spans="1:18" s="2" customFormat="1" ht="15.75">
      <c r="A104" s="53" t="s">
        <v>161</v>
      </c>
      <c r="B104" s="78" t="s">
        <v>53</v>
      </c>
      <c r="C104" s="35"/>
      <c r="D104" s="8">
        <f>SUM(D105:D107)</f>
        <v>2933</v>
      </c>
      <c r="E104" s="8">
        <f>SUM(E105:E107)</f>
        <v>2333</v>
      </c>
      <c r="F104" s="8">
        <f>SUM(F105:F107)</f>
        <v>4813</v>
      </c>
      <c r="G104" s="27"/>
      <c r="O104" s="46"/>
      <c r="P104" s="46"/>
      <c r="Q104" s="46"/>
      <c r="R104" s="46"/>
    </row>
    <row r="105" spans="1:18" s="2" customFormat="1" ht="31.5">
      <c r="A105" s="53" t="s">
        <v>2</v>
      </c>
      <c r="B105" s="78"/>
      <c r="C105" s="35" t="s">
        <v>162</v>
      </c>
      <c r="D105" s="8">
        <v>1209</v>
      </c>
      <c r="E105" s="8">
        <v>1209</v>
      </c>
      <c r="F105" s="8">
        <v>1209</v>
      </c>
      <c r="G105" s="27"/>
      <c r="O105" s="46"/>
      <c r="P105" s="46"/>
      <c r="Q105" s="46"/>
      <c r="R105" s="46"/>
    </row>
    <row r="106" spans="1:18" s="2" customFormat="1" ht="47.25">
      <c r="A106" s="53" t="s">
        <v>2</v>
      </c>
      <c r="B106" s="78"/>
      <c r="C106" s="35" t="s">
        <v>151</v>
      </c>
      <c r="D106" s="8">
        <v>1124</v>
      </c>
      <c r="E106" s="8">
        <v>1124</v>
      </c>
      <c r="F106" s="8">
        <v>1124</v>
      </c>
      <c r="G106" s="27"/>
      <c r="O106" s="46"/>
      <c r="P106" s="46"/>
      <c r="Q106" s="46"/>
      <c r="R106" s="46"/>
    </row>
    <row r="107" spans="1:18" s="2" customFormat="1" ht="31.5">
      <c r="A107" s="53" t="s">
        <v>2</v>
      </c>
      <c r="B107" s="78"/>
      <c r="C107" s="35" t="s">
        <v>104</v>
      </c>
      <c r="D107" s="8">
        <v>600</v>
      </c>
      <c r="E107" s="8">
        <v>0</v>
      </c>
      <c r="F107" s="8">
        <v>2480</v>
      </c>
      <c r="G107" s="27"/>
      <c r="O107" s="46"/>
      <c r="P107" s="46"/>
      <c r="Q107" s="46"/>
      <c r="R107" s="46"/>
    </row>
    <row r="108" spans="1:27" s="2" customFormat="1" ht="15.75" customHeight="1">
      <c r="A108" s="54" t="s">
        <v>163</v>
      </c>
      <c r="B108" s="56" t="s">
        <v>54</v>
      </c>
      <c r="C108" s="35"/>
      <c r="D108" s="8">
        <f>SUM(D109:D111)</f>
        <v>20608</v>
      </c>
      <c r="E108" s="8">
        <f>SUM(E109:E111)</f>
        <v>9208</v>
      </c>
      <c r="F108" s="8">
        <f>SUM(F109:F111)</f>
        <v>9208</v>
      </c>
      <c r="G108" s="27"/>
      <c r="O108" s="46"/>
      <c r="P108" s="46"/>
      <c r="Q108" s="46"/>
      <c r="R108" s="46"/>
      <c r="Z108" s="3"/>
      <c r="AA108" s="3"/>
    </row>
    <row r="109" spans="1:27" s="3" customFormat="1" ht="31.5">
      <c r="A109" s="55"/>
      <c r="B109" s="57"/>
      <c r="C109" s="35" t="s">
        <v>87</v>
      </c>
      <c r="D109" s="8">
        <v>400</v>
      </c>
      <c r="E109" s="8">
        <v>400</v>
      </c>
      <c r="F109" s="8">
        <v>400</v>
      </c>
      <c r="G109" s="22"/>
      <c r="O109" s="45"/>
      <c r="P109" s="45"/>
      <c r="Q109" s="45"/>
      <c r="R109" s="45"/>
      <c r="Y109" s="2"/>
      <c r="Z109" s="2"/>
      <c r="AA109" s="2"/>
    </row>
    <row r="110" spans="1:18" s="2" customFormat="1" ht="47.25">
      <c r="A110" s="55"/>
      <c r="B110" s="57"/>
      <c r="C110" s="35" t="s">
        <v>88</v>
      </c>
      <c r="D110" s="8">
        <v>1130</v>
      </c>
      <c r="E110" s="8">
        <v>1130</v>
      </c>
      <c r="F110" s="8">
        <v>1130</v>
      </c>
      <c r="G110" s="8">
        <v>1130</v>
      </c>
      <c r="H110" s="8">
        <v>1130</v>
      </c>
      <c r="I110" s="8">
        <v>1130</v>
      </c>
      <c r="J110" s="8">
        <v>1130</v>
      </c>
      <c r="K110" s="8">
        <v>1130</v>
      </c>
      <c r="L110" s="8">
        <v>1130</v>
      </c>
      <c r="M110" s="8">
        <v>1130</v>
      </c>
      <c r="O110" s="46"/>
      <c r="P110" s="46"/>
      <c r="Q110" s="46"/>
      <c r="R110" s="46"/>
    </row>
    <row r="111" spans="1:18" s="2" customFormat="1" ht="31.5">
      <c r="A111" s="55"/>
      <c r="B111" s="57"/>
      <c r="C111" s="35" t="s">
        <v>104</v>
      </c>
      <c r="D111" s="8">
        <f>16048+3030</f>
        <v>19078</v>
      </c>
      <c r="E111" s="8">
        <v>7678</v>
      </c>
      <c r="F111" s="8">
        <v>7678</v>
      </c>
      <c r="G111" s="22"/>
      <c r="O111" s="46"/>
      <c r="P111" s="46"/>
      <c r="Q111" s="46"/>
      <c r="R111" s="46"/>
    </row>
    <row r="112" spans="1:18" s="2" customFormat="1" ht="78.75">
      <c r="A112" s="82"/>
      <c r="B112" s="87"/>
      <c r="C112" s="35" t="s">
        <v>95</v>
      </c>
      <c r="D112" s="8">
        <v>0</v>
      </c>
      <c r="E112" s="8">
        <v>0</v>
      </c>
      <c r="F112" s="8">
        <v>0</v>
      </c>
      <c r="G112" s="22"/>
      <c r="O112" s="46"/>
      <c r="P112" s="46"/>
      <c r="Q112" s="46"/>
      <c r="R112" s="46"/>
    </row>
    <row r="113" spans="1:18" s="2" customFormat="1" ht="31.5">
      <c r="A113" s="7" t="s">
        <v>164</v>
      </c>
      <c r="B113" s="13" t="s">
        <v>55</v>
      </c>
      <c r="C113" s="35" t="s">
        <v>104</v>
      </c>
      <c r="D113" s="8">
        <v>786.4</v>
      </c>
      <c r="E113" s="8">
        <v>786.4</v>
      </c>
      <c r="F113" s="8">
        <v>786.4</v>
      </c>
      <c r="G113" s="27"/>
      <c r="O113" s="46"/>
      <c r="P113" s="46"/>
      <c r="Q113" s="46"/>
      <c r="R113" s="46"/>
    </row>
    <row r="114" spans="1:18" s="2" customFormat="1" ht="42.75" customHeight="1">
      <c r="A114" s="54" t="s">
        <v>165</v>
      </c>
      <c r="B114" s="72" t="s">
        <v>56</v>
      </c>
      <c r="C114" s="12" t="s">
        <v>102</v>
      </c>
      <c r="D114" s="8">
        <v>100</v>
      </c>
      <c r="E114" s="8">
        <v>100</v>
      </c>
      <c r="F114" s="8">
        <v>100</v>
      </c>
      <c r="G114" s="27"/>
      <c r="O114" s="46"/>
      <c r="P114" s="46"/>
      <c r="Q114" s="46"/>
      <c r="R114" s="46"/>
    </row>
    <row r="115" spans="1:18" s="2" customFormat="1" ht="42.75" customHeight="1">
      <c r="A115" s="82"/>
      <c r="B115" s="74"/>
      <c r="C115" s="12" t="s">
        <v>89</v>
      </c>
      <c r="D115" s="8">
        <v>0</v>
      </c>
      <c r="E115" s="8">
        <v>0</v>
      </c>
      <c r="F115" s="8">
        <v>0</v>
      </c>
      <c r="G115" s="27"/>
      <c r="O115" s="46"/>
      <c r="P115" s="46"/>
      <c r="Q115" s="46"/>
      <c r="R115" s="46"/>
    </row>
    <row r="116" spans="1:18" s="2" customFormat="1" ht="87.75" customHeight="1">
      <c r="A116" s="54" t="s">
        <v>166</v>
      </c>
      <c r="B116" s="72" t="s">
        <v>31</v>
      </c>
      <c r="C116" s="12" t="s">
        <v>102</v>
      </c>
      <c r="D116" s="8">
        <v>113.4</v>
      </c>
      <c r="E116" s="8">
        <v>113.4</v>
      </c>
      <c r="F116" s="8">
        <v>113.4</v>
      </c>
      <c r="G116" s="27"/>
      <c r="O116" s="46"/>
      <c r="P116" s="46"/>
      <c r="Q116" s="46"/>
      <c r="R116" s="46"/>
    </row>
    <row r="117" spans="1:18" s="2" customFormat="1" ht="53.25" customHeight="1">
      <c r="A117" s="82"/>
      <c r="B117" s="74"/>
      <c r="C117" s="12" t="s">
        <v>89</v>
      </c>
      <c r="D117" s="8">
        <v>0</v>
      </c>
      <c r="E117" s="8">
        <v>0</v>
      </c>
      <c r="F117" s="8">
        <v>0</v>
      </c>
      <c r="G117" s="27"/>
      <c r="O117" s="46"/>
      <c r="P117" s="46"/>
      <c r="Q117" s="46"/>
      <c r="R117" s="46"/>
    </row>
    <row r="118" spans="1:18" s="2" customFormat="1" ht="31.5">
      <c r="A118" s="54" t="s">
        <v>168</v>
      </c>
      <c r="B118" s="72" t="s">
        <v>26</v>
      </c>
      <c r="C118" s="12" t="s">
        <v>102</v>
      </c>
      <c r="D118" s="8">
        <v>683</v>
      </c>
      <c r="E118" s="8">
        <v>683</v>
      </c>
      <c r="F118" s="8">
        <v>683</v>
      </c>
      <c r="G118" s="27"/>
      <c r="O118" s="46"/>
      <c r="P118" s="46"/>
      <c r="Q118" s="46"/>
      <c r="R118" s="46"/>
    </row>
    <row r="119" spans="1:18" s="2" customFormat="1" ht="31.5">
      <c r="A119" s="82"/>
      <c r="B119" s="74"/>
      <c r="C119" s="12" t="s">
        <v>89</v>
      </c>
      <c r="D119" s="8">
        <v>0</v>
      </c>
      <c r="E119" s="8">
        <v>0</v>
      </c>
      <c r="F119" s="8">
        <v>0</v>
      </c>
      <c r="G119" s="27"/>
      <c r="O119" s="46"/>
      <c r="P119" s="46"/>
      <c r="Q119" s="46"/>
      <c r="R119" s="46"/>
    </row>
    <row r="120" spans="1:18" s="2" customFormat="1" ht="43.5" customHeight="1">
      <c r="A120" s="7" t="s">
        <v>169</v>
      </c>
      <c r="B120" s="13" t="s">
        <v>57</v>
      </c>
      <c r="C120" s="12" t="s">
        <v>102</v>
      </c>
      <c r="D120" s="8">
        <v>50</v>
      </c>
      <c r="E120" s="8">
        <v>0</v>
      </c>
      <c r="F120" s="8">
        <v>0</v>
      </c>
      <c r="G120" s="27"/>
      <c r="O120" s="46"/>
      <c r="P120" s="46"/>
      <c r="Q120" s="46"/>
      <c r="R120" s="46"/>
    </row>
    <row r="121" spans="1:18" s="2" customFormat="1" ht="141.75">
      <c r="A121" s="7" t="s">
        <v>170</v>
      </c>
      <c r="B121" s="13" t="s">
        <v>58</v>
      </c>
      <c r="C121" s="12" t="s">
        <v>167</v>
      </c>
      <c r="D121" s="8">
        <v>0</v>
      </c>
      <c r="E121" s="8">
        <v>0</v>
      </c>
      <c r="F121" s="8">
        <v>0</v>
      </c>
      <c r="G121" s="27"/>
      <c r="O121" s="46"/>
      <c r="P121" s="46"/>
      <c r="Q121" s="46"/>
      <c r="R121" s="46"/>
    </row>
    <row r="122" spans="1:18" s="2" customFormat="1" ht="15.75">
      <c r="A122" s="62" t="s">
        <v>171</v>
      </c>
      <c r="B122" s="63" t="s">
        <v>59</v>
      </c>
      <c r="C122" s="33" t="s">
        <v>84</v>
      </c>
      <c r="D122" s="9">
        <f>SUM(D123:D126)</f>
        <v>554434.96166</v>
      </c>
      <c r="E122" s="9">
        <f>SUM(E123:E126)</f>
        <v>551896.03595</v>
      </c>
      <c r="F122" s="9">
        <f>SUM(F123:F126)</f>
        <v>566546.66483</v>
      </c>
      <c r="G122" s="27"/>
      <c r="O122" s="9">
        <f>SUM(O123:O126)</f>
        <v>28180.1</v>
      </c>
      <c r="P122" s="9">
        <f>SUM(P123:P126)</f>
        <v>29842.6</v>
      </c>
      <c r="Q122" s="9">
        <f>SUM(Q123:Q126)</f>
        <v>31483.9</v>
      </c>
      <c r="R122" s="9">
        <f>SUM(R123:R126)</f>
        <v>33152.5</v>
      </c>
    </row>
    <row r="123" spans="1:27" s="2" customFormat="1" ht="63">
      <c r="A123" s="71" t="s">
        <v>2</v>
      </c>
      <c r="B123" s="63"/>
      <c r="C123" s="33" t="s">
        <v>172</v>
      </c>
      <c r="D123" s="8">
        <f>D131+D132+D133</f>
        <v>326591.1</v>
      </c>
      <c r="E123" s="8">
        <f>E131+E132+E133</f>
        <v>339031.1</v>
      </c>
      <c r="F123" s="8">
        <f>F131+F132+F133</f>
        <v>350968.39999999997</v>
      </c>
      <c r="G123" s="27"/>
      <c r="O123" s="8">
        <f>O131+O132+O133</f>
        <v>28180.1</v>
      </c>
      <c r="P123" s="8">
        <f>P131+P132+P133</f>
        <v>29842.6</v>
      </c>
      <c r="Q123" s="8">
        <f>Q131+Q132+Q133</f>
        <v>31483.9</v>
      </c>
      <c r="R123" s="8">
        <f>R131+R132+R133</f>
        <v>33152.5</v>
      </c>
      <c r="Z123" s="3"/>
      <c r="AA123" s="3"/>
    </row>
    <row r="124" spans="1:25" s="3" customFormat="1" ht="31.5">
      <c r="A124" s="71" t="s">
        <v>2</v>
      </c>
      <c r="B124" s="63"/>
      <c r="C124" s="12" t="s">
        <v>87</v>
      </c>
      <c r="D124" s="8">
        <f aca="true" t="shared" si="3" ref="D124:F126">D128</f>
        <v>2483.7</v>
      </c>
      <c r="E124" s="8">
        <f t="shared" si="3"/>
        <v>2612.8</v>
      </c>
      <c r="F124" s="8">
        <f t="shared" si="3"/>
        <v>2743.5</v>
      </c>
      <c r="G124" s="22"/>
      <c r="O124" s="8">
        <f aca="true" t="shared" si="4" ref="O124:R126">O128</f>
        <v>0</v>
      </c>
      <c r="P124" s="8">
        <f t="shared" si="4"/>
        <v>0</v>
      </c>
      <c r="Q124" s="8">
        <f t="shared" si="4"/>
        <v>0</v>
      </c>
      <c r="R124" s="8">
        <f t="shared" si="4"/>
        <v>0</v>
      </c>
      <c r="Y124" s="2"/>
    </row>
    <row r="125" spans="1:25" s="3" customFormat="1" ht="47.25">
      <c r="A125" s="71" t="s">
        <v>2</v>
      </c>
      <c r="B125" s="63"/>
      <c r="C125" s="12" t="s">
        <v>150</v>
      </c>
      <c r="D125" s="8">
        <f t="shared" si="3"/>
        <v>222366.36166</v>
      </c>
      <c r="E125" s="8">
        <f t="shared" si="3"/>
        <v>207102.73595000003</v>
      </c>
      <c r="F125" s="8">
        <f t="shared" si="3"/>
        <v>209527.86483</v>
      </c>
      <c r="G125" s="22"/>
      <c r="O125" s="8">
        <f t="shared" si="4"/>
        <v>0</v>
      </c>
      <c r="P125" s="8">
        <f t="shared" si="4"/>
        <v>0</v>
      </c>
      <c r="Q125" s="8">
        <f t="shared" si="4"/>
        <v>0</v>
      </c>
      <c r="R125" s="8">
        <f t="shared" si="4"/>
        <v>0</v>
      </c>
      <c r="Y125" s="2"/>
    </row>
    <row r="126" spans="1:25" s="3" customFormat="1" ht="31.5">
      <c r="A126" s="71" t="s">
        <v>2</v>
      </c>
      <c r="B126" s="63"/>
      <c r="C126" s="12" t="s">
        <v>93</v>
      </c>
      <c r="D126" s="8">
        <f t="shared" si="3"/>
        <v>2993.8</v>
      </c>
      <c r="E126" s="8">
        <f t="shared" si="3"/>
        <v>3149.4</v>
      </c>
      <c r="F126" s="8">
        <f t="shared" si="3"/>
        <v>3306.9</v>
      </c>
      <c r="G126" s="27"/>
      <c r="O126" s="8">
        <f t="shared" si="4"/>
        <v>0</v>
      </c>
      <c r="P126" s="8">
        <f t="shared" si="4"/>
        <v>0</v>
      </c>
      <c r="Q126" s="8">
        <f t="shared" si="4"/>
        <v>0</v>
      </c>
      <c r="R126" s="8">
        <f t="shared" si="4"/>
        <v>0</v>
      </c>
      <c r="Y126" s="2"/>
    </row>
    <row r="127" spans="1:25" s="3" customFormat="1" ht="15.75">
      <c r="A127" s="53" t="s">
        <v>173</v>
      </c>
      <c r="B127" s="78" t="s">
        <v>60</v>
      </c>
      <c r="C127" s="12"/>
      <c r="D127" s="8">
        <f>SUM(D128:D131)</f>
        <v>441254.26165999996</v>
      </c>
      <c r="E127" s="8">
        <f>SUM(E128:E131)</f>
        <v>437245.43595</v>
      </c>
      <c r="F127" s="8">
        <f>SUM(F128:F131)</f>
        <v>450423.16483</v>
      </c>
      <c r="G127" s="27"/>
      <c r="O127" s="45"/>
      <c r="P127" s="45"/>
      <c r="Q127" s="45"/>
      <c r="R127" s="45"/>
      <c r="T127" s="19">
        <f>D127+D132</f>
        <v>535781.16166</v>
      </c>
      <c r="U127" s="19">
        <f>E127+E132</f>
        <v>533242.23595</v>
      </c>
      <c r="V127" s="19">
        <f>F127+F132</f>
        <v>547892.86483</v>
      </c>
      <c r="W127" s="19" t="e">
        <f>#REF!+#REF!</f>
        <v>#REF!</v>
      </c>
      <c r="Y127" s="2"/>
    </row>
    <row r="128" spans="1:25" s="3" customFormat="1" ht="31.5">
      <c r="A128" s="53" t="s">
        <v>2</v>
      </c>
      <c r="B128" s="78"/>
      <c r="C128" s="12" t="s">
        <v>87</v>
      </c>
      <c r="D128" s="8">
        <v>2483.7</v>
      </c>
      <c r="E128" s="8">
        <v>2612.8</v>
      </c>
      <c r="F128" s="8">
        <v>2743.5</v>
      </c>
      <c r="G128" s="27"/>
      <c r="O128" s="45"/>
      <c r="P128" s="45"/>
      <c r="Q128" s="45"/>
      <c r="R128" s="45"/>
      <c r="Y128" s="2"/>
    </row>
    <row r="129" spans="1:25" s="3" customFormat="1" ht="47.25">
      <c r="A129" s="53" t="s">
        <v>2</v>
      </c>
      <c r="B129" s="78"/>
      <c r="C129" s="12" t="s">
        <v>150</v>
      </c>
      <c r="D129" s="8">
        <v>222366.36166</v>
      </c>
      <c r="E129" s="8">
        <v>207102.73595000003</v>
      </c>
      <c r="F129" s="8">
        <v>209527.86483</v>
      </c>
      <c r="G129" s="22"/>
      <c r="O129" s="45"/>
      <c r="P129" s="45"/>
      <c r="Q129" s="45"/>
      <c r="R129" s="45"/>
      <c r="Y129" s="2"/>
    </row>
    <row r="130" spans="1:25" s="3" customFormat="1" ht="31.5">
      <c r="A130" s="53" t="s">
        <v>2</v>
      </c>
      <c r="B130" s="78"/>
      <c r="C130" s="12" t="s">
        <v>92</v>
      </c>
      <c r="D130" s="8">
        <v>2993.8</v>
      </c>
      <c r="E130" s="8">
        <v>3149.4</v>
      </c>
      <c r="F130" s="8">
        <v>3306.9</v>
      </c>
      <c r="G130" s="27"/>
      <c r="O130" s="45"/>
      <c r="P130" s="45"/>
      <c r="Q130" s="45"/>
      <c r="R130" s="45"/>
      <c r="Y130" s="2"/>
    </row>
    <row r="131" spans="1:25" s="3" customFormat="1" ht="31.5">
      <c r="A131" s="53" t="s">
        <v>2</v>
      </c>
      <c r="B131" s="78"/>
      <c r="C131" s="12" t="s">
        <v>104</v>
      </c>
      <c r="D131" s="8">
        <v>213410.4</v>
      </c>
      <c r="E131" s="8">
        <v>224380.5</v>
      </c>
      <c r="F131" s="8">
        <v>234844.9</v>
      </c>
      <c r="G131" s="27"/>
      <c r="O131" s="45"/>
      <c r="P131" s="45"/>
      <c r="Q131" s="45"/>
      <c r="R131" s="45"/>
      <c r="Y131" s="2"/>
    </row>
    <row r="132" spans="1:25" s="3" customFormat="1" ht="41.25" customHeight="1">
      <c r="A132" s="7" t="s">
        <v>174</v>
      </c>
      <c r="B132" s="12" t="s">
        <v>61</v>
      </c>
      <c r="C132" s="12" t="s">
        <v>104</v>
      </c>
      <c r="D132" s="8">
        <v>94526.9</v>
      </c>
      <c r="E132" s="8">
        <v>95996.8</v>
      </c>
      <c r="F132" s="8">
        <v>97469.7</v>
      </c>
      <c r="G132" s="27"/>
      <c r="O132" s="45">
        <f>28180.1/50*50</f>
        <v>28180.1</v>
      </c>
      <c r="P132" s="45">
        <v>29842.6</v>
      </c>
      <c r="Q132" s="45">
        <v>31483.9</v>
      </c>
      <c r="R132" s="45">
        <v>33152.5</v>
      </c>
      <c r="Y132" s="2"/>
    </row>
    <row r="133" spans="1:25" s="3" customFormat="1" ht="41.25" customHeight="1">
      <c r="A133" s="7" t="s">
        <v>175</v>
      </c>
      <c r="B133" s="12" t="s">
        <v>62</v>
      </c>
      <c r="C133" s="12" t="s">
        <v>104</v>
      </c>
      <c r="D133" s="8">
        <v>18653.8</v>
      </c>
      <c r="E133" s="8">
        <v>18653.8</v>
      </c>
      <c r="F133" s="8">
        <v>18653.8</v>
      </c>
      <c r="G133" s="22"/>
      <c r="O133" s="45"/>
      <c r="P133" s="45"/>
      <c r="Q133" s="45"/>
      <c r="R133" s="45"/>
      <c r="T133" s="19">
        <f>D133</f>
        <v>18653.8</v>
      </c>
      <c r="U133" s="19">
        <f>E133</f>
        <v>18653.8</v>
      </c>
      <c r="V133" s="19">
        <f>F133</f>
        <v>18653.8</v>
      </c>
      <c r="W133" s="19" t="e">
        <f>#REF!</f>
        <v>#REF!</v>
      </c>
      <c r="Y133" s="2"/>
    </row>
    <row r="134" spans="1:25" s="3" customFormat="1" ht="15.75" customHeight="1">
      <c r="A134" s="59" t="s">
        <v>176</v>
      </c>
      <c r="B134" s="68" t="s">
        <v>63</v>
      </c>
      <c r="C134" s="33" t="s">
        <v>84</v>
      </c>
      <c r="D134" s="9">
        <f>SUM(D135:D135)</f>
        <v>6484</v>
      </c>
      <c r="E134" s="9">
        <f>SUM(E135:E135)</f>
        <v>4052</v>
      </c>
      <c r="F134" s="9">
        <f>SUM(F135:F135)</f>
        <v>4052</v>
      </c>
      <c r="G134" s="22"/>
      <c r="O134" s="45"/>
      <c r="P134" s="45"/>
      <c r="Q134" s="45"/>
      <c r="R134" s="45"/>
      <c r="Y134" s="2"/>
    </row>
    <row r="135" spans="1:25" s="3" customFormat="1" ht="63">
      <c r="A135" s="60"/>
      <c r="B135" s="69"/>
      <c r="C135" s="33" t="s">
        <v>177</v>
      </c>
      <c r="D135" s="8">
        <f>D139+D142+D143</f>
        <v>6484</v>
      </c>
      <c r="E135" s="8">
        <f>E139+E142+E143</f>
        <v>4052</v>
      </c>
      <c r="F135" s="8">
        <f>F139+F142+F143</f>
        <v>4052</v>
      </c>
      <c r="G135" s="27"/>
      <c r="O135" s="45"/>
      <c r="P135" s="45"/>
      <c r="Q135" s="45"/>
      <c r="R135" s="45"/>
      <c r="Y135" s="2"/>
    </row>
    <row r="136" spans="1:25" s="3" customFormat="1" ht="47.25">
      <c r="A136" s="60"/>
      <c r="B136" s="69"/>
      <c r="C136" s="12" t="s">
        <v>150</v>
      </c>
      <c r="D136" s="8"/>
      <c r="E136" s="8"/>
      <c r="F136" s="8"/>
      <c r="G136" s="27"/>
      <c r="O136" s="45"/>
      <c r="P136" s="45"/>
      <c r="Q136" s="45"/>
      <c r="R136" s="45"/>
      <c r="Y136" s="2"/>
    </row>
    <row r="137" spans="1:25" s="3" customFormat="1" ht="31.5">
      <c r="A137" s="61"/>
      <c r="B137" s="70"/>
      <c r="C137" s="18" t="s">
        <v>92</v>
      </c>
      <c r="D137" s="8">
        <v>0</v>
      </c>
      <c r="E137" s="8">
        <v>0</v>
      </c>
      <c r="F137" s="8">
        <v>0</v>
      </c>
      <c r="G137" s="27"/>
      <c r="O137" s="45"/>
      <c r="P137" s="45"/>
      <c r="Q137" s="45"/>
      <c r="R137" s="45"/>
      <c r="Y137" s="2"/>
    </row>
    <row r="138" spans="1:25" s="3" customFormat="1" ht="31.5">
      <c r="A138" s="7" t="s">
        <v>178</v>
      </c>
      <c r="B138" s="18" t="s">
        <v>64</v>
      </c>
      <c r="C138" s="18" t="s">
        <v>102</v>
      </c>
      <c r="D138" s="8">
        <v>0</v>
      </c>
      <c r="E138" s="8">
        <v>0</v>
      </c>
      <c r="F138" s="8">
        <v>0</v>
      </c>
      <c r="G138" s="22"/>
      <c r="O138" s="45"/>
      <c r="P138" s="45"/>
      <c r="Q138" s="45"/>
      <c r="R138" s="45"/>
      <c r="Y138" s="2"/>
    </row>
    <row r="139" spans="1:27" s="3" customFormat="1" ht="43.5" customHeight="1">
      <c r="A139" s="7" t="s">
        <v>179</v>
      </c>
      <c r="B139" s="12" t="s">
        <v>65</v>
      </c>
      <c r="C139" s="18" t="s">
        <v>102</v>
      </c>
      <c r="D139" s="8">
        <v>854</v>
      </c>
      <c r="E139" s="8">
        <v>854</v>
      </c>
      <c r="F139" s="8">
        <v>854</v>
      </c>
      <c r="G139" s="22"/>
      <c r="O139" s="45"/>
      <c r="P139" s="45"/>
      <c r="Q139" s="45"/>
      <c r="R139" s="45"/>
      <c r="Y139" s="2"/>
      <c r="Z139" s="1"/>
      <c r="AA139" s="1"/>
    </row>
    <row r="140" spans="1:25" ht="31.5">
      <c r="A140" s="7" t="s">
        <v>180</v>
      </c>
      <c r="B140" s="18" t="s">
        <v>66</v>
      </c>
      <c r="C140" s="18" t="s">
        <v>102</v>
      </c>
      <c r="D140" s="8">
        <v>0</v>
      </c>
      <c r="E140" s="8">
        <v>0</v>
      </c>
      <c r="F140" s="8">
        <v>0</v>
      </c>
      <c r="G140" s="27"/>
      <c r="O140" s="47"/>
      <c r="P140" s="47"/>
      <c r="Q140" s="47"/>
      <c r="R140" s="47"/>
      <c r="Y140" s="2"/>
    </row>
    <row r="141" spans="1:25" ht="47.25">
      <c r="A141" s="7" t="s">
        <v>181</v>
      </c>
      <c r="B141" s="18" t="s">
        <v>67</v>
      </c>
      <c r="C141" s="18" t="s">
        <v>102</v>
      </c>
      <c r="D141" s="8">
        <v>0</v>
      </c>
      <c r="E141" s="8">
        <v>0</v>
      </c>
      <c r="F141" s="8">
        <v>0</v>
      </c>
      <c r="G141" s="27"/>
      <c r="O141" s="47"/>
      <c r="P141" s="47"/>
      <c r="Q141" s="47"/>
      <c r="R141" s="47"/>
      <c r="Y141" s="2"/>
    </row>
    <row r="142" spans="1:25" ht="71.25" customHeight="1">
      <c r="A142" s="7" t="s">
        <v>182</v>
      </c>
      <c r="B142" s="12" t="s">
        <v>68</v>
      </c>
      <c r="C142" s="18" t="s">
        <v>102</v>
      </c>
      <c r="D142" s="8">
        <v>568</v>
      </c>
      <c r="E142" s="8">
        <v>568</v>
      </c>
      <c r="F142" s="8">
        <v>568</v>
      </c>
      <c r="G142" s="27"/>
      <c r="O142" s="47"/>
      <c r="P142" s="47"/>
      <c r="Q142" s="47"/>
      <c r="R142" s="47"/>
      <c r="Y142" s="2"/>
    </row>
    <row r="143" spans="1:25" ht="31.5">
      <c r="A143" s="54" t="s">
        <v>183</v>
      </c>
      <c r="B143" s="83" t="s">
        <v>69</v>
      </c>
      <c r="C143" s="18" t="s">
        <v>104</v>
      </c>
      <c r="D143" s="8">
        <v>5062</v>
      </c>
      <c r="E143" s="8">
        <v>2630</v>
      </c>
      <c r="F143" s="8">
        <v>2630</v>
      </c>
      <c r="O143" s="47"/>
      <c r="P143" s="47"/>
      <c r="Q143" s="47"/>
      <c r="R143" s="47"/>
      <c r="Y143" s="2"/>
    </row>
    <row r="144" spans="1:25" ht="31.5">
      <c r="A144" s="82"/>
      <c r="B144" s="84"/>
      <c r="C144" s="18" t="s">
        <v>92</v>
      </c>
      <c r="D144" s="8">
        <v>0</v>
      </c>
      <c r="E144" s="8">
        <v>0</v>
      </c>
      <c r="F144" s="8">
        <v>0</v>
      </c>
      <c r="O144" s="47"/>
      <c r="P144" s="47"/>
      <c r="Q144" s="47"/>
      <c r="R144" s="47"/>
      <c r="Y144" s="2"/>
    </row>
    <row r="145" spans="1:27" ht="47.25">
      <c r="A145" s="7" t="s">
        <v>184</v>
      </c>
      <c r="B145" s="18" t="s">
        <v>70</v>
      </c>
      <c r="C145" s="18" t="s">
        <v>150</v>
      </c>
      <c r="D145" s="8">
        <v>0</v>
      </c>
      <c r="E145" s="8">
        <v>0</v>
      </c>
      <c r="F145" s="8">
        <v>0</v>
      </c>
      <c r="O145" s="47"/>
      <c r="P145" s="47"/>
      <c r="Q145" s="47"/>
      <c r="R145" s="47"/>
      <c r="Y145" s="2"/>
      <c r="Z145" s="3"/>
      <c r="AA145" s="3"/>
    </row>
    <row r="146" spans="1:27" s="3" customFormat="1" ht="15.75">
      <c r="A146" s="62" t="s">
        <v>185</v>
      </c>
      <c r="B146" s="63" t="s">
        <v>71</v>
      </c>
      <c r="C146" s="33" t="s">
        <v>84</v>
      </c>
      <c r="D146" s="9">
        <f>D147</f>
        <v>82303.37411</v>
      </c>
      <c r="E146" s="9">
        <f>E147</f>
        <v>80620.2</v>
      </c>
      <c r="F146" s="9">
        <f>F147</f>
        <v>81061</v>
      </c>
      <c r="G146" s="22"/>
      <c r="O146" s="45"/>
      <c r="P146" s="45"/>
      <c r="Q146" s="45"/>
      <c r="R146" s="45"/>
      <c r="Y146" s="2"/>
      <c r="Z146" s="1"/>
      <c r="AA146" s="1"/>
    </row>
    <row r="147" spans="1:25" ht="63">
      <c r="A147" s="62" t="s">
        <v>2</v>
      </c>
      <c r="B147" s="63"/>
      <c r="C147" s="33" t="s">
        <v>186</v>
      </c>
      <c r="D147" s="8">
        <f>D148+D149+D150</f>
        <v>82303.37411</v>
      </c>
      <c r="E147" s="8">
        <f>E148+E149+E150</f>
        <v>80620.2</v>
      </c>
      <c r="F147" s="8">
        <f>F148+F149+F150</f>
        <v>81061</v>
      </c>
      <c r="G147" s="27"/>
      <c r="O147" s="47"/>
      <c r="P147" s="47"/>
      <c r="Q147" s="47"/>
      <c r="R147" s="47"/>
      <c r="Y147" s="2"/>
    </row>
    <row r="148" spans="1:25" ht="78.75">
      <c r="A148" s="7" t="s">
        <v>187</v>
      </c>
      <c r="B148" s="12" t="s">
        <v>72</v>
      </c>
      <c r="C148" s="18" t="s">
        <v>104</v>
      </c>
      <c r="D148" s="8">
        <v>65022.1746</v>
      </c>
      <c r="E148" s="49">
        <v>69977.9</v>
      </c>
      <c r="F148" s="49">
        <v>70390.9</v>
      </c>
      <c r="O148" s="47"/>
      <c r="P148" s="47"/>
      <c r="Q148" s="47"/>
      <c r="R148" s="47"/>
      <c r="Y148" s="2"/>
    </row>
    <row r="149" spans="1:25" ht="63">
      <c r="A149" s="31" t="s">
        <v>188</v>
      </c>
      <c r="B149" s="12" t="s">
        <v>73</v>
      </c>
      <c r="C149" s="18" t="s">
        <v>104</v>
      </c>
      <c r="D149" s="8">
        <v>10434.5</v>
      </c>
      <c r="E149" s="49">
        <v>10642.3</v>
      </c>
      <c r="F149" s="49">
        <v>10670.1</v>
      </c>
      <c r="O149" s="47"/>
      <c r="P149" s="47"/>
      <c r="Q149" s="47"/>
      <c r="R149" s="47"/>
      <c r="Y149" s="2"/>
    </row>
    <row r="150" spans="1:25" ht="31.5">
      <c r="A150" s="31" t="s">
        <v>189</v>
      </c>
      <c r="B150" s="12" t="s">
        <v>74</v>
      </c>
      <c r="C150" s="18" t="s">
        <v>104</v>
      </c>
      <c r="D150" s="8">
        <v>6846.69951</v>
      </c>
      <c r="E150" s="49">
        <v>0</v>
      </c>
      <c r="F150" s="49">
        <v>0</v>
      </c>
      <c r="O150" s="47"/>
      <c r="P150" s="47"/>
      <c r="Q150" s="47"/>
      <c r="R150" s="47"/>
      <c r="Y150" s="2"/>
    </row>
    <row r="151" spans="2:6" ht="15.75">
      <c r="B151" s="21"/>
      <c r="F151" s="11" t="s">
        <v>0</v>
      </c>
    </row>
    <row r="152" ht="15.75">
      <c r="B152" s="21"/>
    </row>
    <row r="154" spans="7:12" ht="15.75">
      <c r="G154" s="28">
        <v>382874</v>
      </c>
      <c r="H154" s="20">
        <v>344389</v>
      </c>
      <c r="I154" s="20">
        <v>194389</v>
      </c>
      <c r="J154" s="20">
        <f aca="true" t="shared" si="5" ref="J154:L161">G154-D158</f>
        <v>-125291</v>
      </c>
      <c r="K154" s="20">
        <f t="shared" si="5"/>
        <v>0</v>
      </c>
      <c r="L154" s="20">
        <f t="shared" si="5"/>
        <v>0</v>
      </c>
    </row>
    <row r="155" spans="7:12" ht="15.75">
      <c r="G155" s="28">
        <v>7237822.60454</v>
      </c>
      <c r="H155" s="20">
        <v>6417522.76852</v>
      </c>
      <c r="I155" s="20">
        <v>6333415.9468600005</v>
      </c>
      <c r="J155" s="20">
        <f t="shared" si="5"/>
        <v>-615954.4031699998</v>
      </c>
      <c r="K155" s="20">
        <f t="shared" si="5"/>
        <v>-40000</v>
      </c>
      <c r="L155" s="20">
        <f t="shared" si="5"/>
        <v>0</v>
      </c>
    </row>
    <row r="156" spans="7:12" ht="15.75">
      <c r="G156" s="28">
        <v>2246984.87924</v>
      </c>
      <c r="H156" s="20">
        <v>2348086.7298799995</v>
      </c>
      <c r="I156" s="20">
        <v>2358883.0569100003</v>
      </c>
      <c r="J156" s="20">
        <f t="shared" si="5"/>
        <v>-33943.204679999966</v>
      </c>
      <c r="K156" s="20">
        <f t="shared" si="5"/>
        <v>0</v>
      </c>
      <c r="L156" s="20">
        <f t="shared" si="5"/>
        <v>0</v>
      </c>
    </row>
    <row r="157" spans="7:12" ht="15.75">
      <c r="G157" s="28">
        <v>1795795.3463199998</v>
      </c>
      <c r="H157" s="20">
        <v>1669809.8762000033</v>
      </c>
      <c r="I157" s="20">
        <v>1683563.7530499995</v>
      </c>
      <c r="J157" s="20">
        <f t="shared" si="5"/>
        <v>-102256.50560000003</v>
      </c>
      <c r="K157" s="20">
        <f t="shared" si="5"/>
        <v>3.725290298461914E-09</v>
      </c>
      <c r="L157" s="20">
        <f t="shared" si="5"/>
        <v>0</v>
      </c>
    </row>
    <row r="158" spans="4:12" ht="15.75">
      <c r="D158" s="11">
        <f>D20</f>
        <v>508165</v>
      </c>
      <c r="E158" s="11">
        <f>E20</f>
        <v>344389</v>
      </c>
      <c r="F158" s="11">
        <f>F20</f>
        <v>194389</v>
      </c>
      <c r="G158" s="28">
        <v>542619.6816599999</v>
      </c>
      <c r="H158" s="20">
        <v>551896.03595</v>
      </c>
      <c r="I158" s="20">
        <v>566546.66483</v>
      </c>
      <c r="J158" s="20">
        <f t="shared" si="5"/>
        <v>-11815.280000000144</v>
      </c>
      <c r="K158" s="20">
        <f t="shared" si="5"/>
        <v>0</v>
      </c>
      <c r="L158" s="20">
        <f t="shared" si="5"/>
        <v>0</v>
      </c>
    </row>
    <row r="159" spans="4:12" ht="15.75">
      <c r="D159" s="11">
        <f>D35</f>
        <v>7853777.00771</v>
      </c>
      <c r="E159" s="11">
        <f>E35</f>
        <v>6457522.76852</v>
      </c>
      <c r="F159" s="11">
        <f>F35</f>
        <v>6333415.9468600005</v>
      </c>
      <c r="G159" s="28">
        <v>6484</v>
      </c>
      <c r="H159" s="20">
        <v>4052</v>
      </c>
      <c r="I159" s="20">
        <v>4052</v>
      </c>
      <c r="J159" s="20">
        <f t="shared" si="5"/>
        <v>0</v>
      </c>
      <c r="K159" s="20">
        <f t="shared" si="5"/>
        <v>0</v>
      </c>
      <c r="L159" s="20">
        <f t="shared" si="5"/>
        <v>0</v>
      </c>
    </row>
    <row r="160" spans="4:12" ht="15.75">
      <c r="D160" s="11">
        <f>D56</f>
        <v>2280928.08392</v>
      </c>
      <c r="E160" s="11">
        <f>E56</f>
        <v>2348086.7298800005</v>
      </c>
      <c r="F160" s="11">
        <f>F56</f>
        <v>2358883.0569100003</v>
      </c>
      <c r="G160" s="28">
        <v>77862.4</v>
      </c>
      <c r="H160" s="20">
        <v>80620.2</v>
      </c>
      <c r="I160" s="20">
        <v>81061</v>
      </c>
      <c r="J160" s="20">
        <f t="shared" si="5"/>
        <v>-4440.97411000001</v>
      </c>
      <c r="K160" s="20">
        <f t="shared" si="5"/>
        <v>0</v>
      </c>
      <c r="L160" s="20">
        <f t="shared" si="5"/>
        <v>0</v>
      </c>
    </row>
    <row r="161" spans="4:12" ht="15.75">
      <c r="D161" s="11">
        <f>D85</f>
        <v>1898051.8519199998</v>
      </c>
      <c r="E161" s="11">
        <f>E85</f>
        <v>1669809.8761999996</v>
      </c>
      <c r="F161" s="11">
        <f>F85</f>
        <v>1683563.7530499995</v>
      </c>
      <c r="G161" s="28">
        <f>SUM(G154:G160)</f>
        <v>12290442.91176</v>
      </c>
      <c r="H161" s="28">
        <f>SUM(H154:H160)</f>
        <v>11416376.610550001</v>
      </c>
      <c r="I161" s="28">
        <f>SUM(I154:I160)</f>
        <v>11221911.42165</v>
      </c>
      <c r="J161" s="20">
        <f t="shared" si="5"/>
        <v>-893701.3675599992</v>
      </c>
      <c r="K161" s="20">
        <f t="shared" si="5"/>
        <v>-39999.99999999814</v>
      </c>
      <c r="L161" s="20">
        <f t="shared" si="5"/>
        <v>0</v>
      </c>
    </row>
    <row r="162" spans="4:6" ht="15.75">
      <c r="D162" s="11">
        <f>D122</f>
        <v>554434.96166</v>
      </c>
      <c r="E162" s="11">
        <f>E122</f>
        <v>551896.03595</v>
      </c>
      <c r="F162" s="11">
        <f>F122</f>
        <v>566546.66483</v>
      </c>
    </row>
    <row r="163" spans="4:6" ht="15.75">
      <c r="D163" s="11">
        <f>D134</f>
        <v>6484</v>
      </c>
      <c r="E163" s="11">
        <f>E134</f>
        <v>4052</v>
      </c>
      <c r="F163" s="11">
        <f>F134</f>
        <v>4052</v>
      </c>
    </row>
    <row r="164" spans="4:6" ht="15.75">
      <c r="D164" s="11">
        <f>D146</f>
        <v>82303.37411</v>
      </c>
      <c r="E164" s="11">
        <f>E146</f>
        <v>80620.2</v>
      </c>
      <c r="F164" s="11">
        <f>F146</f>
        <v>81061</v>
      </c>
    </row>
    <row r="165" spans="4:6" ht="15.75">
      <c r="D165" s="11">
        <f>SUM(D158:D164)</f>
        <v>13184144.27932</v>
      </c>
      <c r="E165" s="11">
        <f>SUM(E158:E164)</f>
        <v>11456376.61055</v>
      </c>
      <c r="F165" s="11">
        <f>SUM(F158:F164)</f>
        <v>11221911.42165</v>
      </c>
    </row>
    <row r="167" spans="5:6" ht="15.75">
      <c r="E167" s="11">
        <v>344389</v>
      </c>
      <c r="F167" s="11">
        <v>194389</v>
      </c>
    </row>
    <row r="168" spans="5:6" ht="15.75">
      <c r="E168" s="11">
        <v>6417522.76852</v>
      </c>
      <c r="F168" s="11">
        <v>6333415.9468600005</v>
      </c>
    </row>
    <row r="169" spans="5:6" ht="15.75">
      <c r="E169" s="11">
        <v>2348086.72988</v>
      </c>
      <c r="F169" s="11">
        <v>2358883.0569100003</v>
      </c>
    </row>
    <row r="170" spans="5:6" ht="15.75">
      <c r="E170" s="11">
        <v>1669809.8761999996</v>
      </c>
      <c r="F170" s="11">
        <v>1683563.7530499995</v>
      </c>
    </row>
    <row r="171" spans="5:6" ht="15.75">
      <c r="E171" s="11">
        <v>551896.03595</v>
      </c>
      <c r="F171" s="11">
        <v>566546.66483</v>
      </c>
    </row>
    <row r="172" spans="5:6" ht="15.75">
      <c r="E172" s="11">
        <v>4052</v>
      </c>
      <c r="F172" s="11">
        <v>4052</v>
      </c>
    </row>
    <row r="173" spans="5:6" ht="15.75">
      <c r="E173" s="11">
        <v>80620.2</v>
      </c>
      <c r="F173" s="11">
        <v>81061</v>
      </c>
    </row>
    <row r="174" spans="5:6" ht="15.75">
      <c r="E174" s="11">
        <v>11416376.61055</v>
      </c>
      <c r="F174" s="11">
        <v>11221911.42165</v>
      </c>
    </row>
    <row r="176" spans="5:14" ht="15.75">
      <c r="E176" s="11">
        <f aca="true" t="shared" si="6" ref="E176:F183">E167-E158</f>
        <v>0</v>
      </c>
      <c r="F176" s="11">
        <f t="shared" si="6"/>
        <v>0</v>
      </c>
      <c r="N176" s="1">
        <v>1</v>
      </c>
    </row>
    <row r="177" spans="5:14" ht="15.75">
      <c r="E177" s="11">
        <f t="shared" si="6"/>
        <v>-40000</v>
      </c>
      <c r="F177" s="11">
        <f t="shared" si="6"/>
        <v>0</v>
      </c>
      <c r="N177" s="1">
        <v>2</v>
      </c>
    </row>
    <row r="178" spans="5:14" ht="15.75">
      <c r="E178" s="11">
        <f t="shared" si="6"/>
        <v>0</v>
      </c>
      <c r="F178" s="11">
        <f t="shared" si="6"/>
        <v>0</v>
      </c>
      <c r="N178" s="1">
        <v>3</v>
      </c>
    </row>
    <row r="179" spans="5:14" ht="15.75">
      <c r="E179" s="11">
        <f t="shared" si="6"/>
        <v>0</v>
      </c>
      <c r="F179" s="11">
        <f t="shared" si="6"/>
        <v>0</v>
      </c>
      <c r="N179" s="1">
        <v>4</v>
      </c>
    </row>
    <row r="180" spans="5:14" ht="15.75">
      <c r="E180" s="11">
        <f t="shared" si="6"/>
        <v>0</v>
      </c>
      <c r="F180" s="11">
        <f t="shared" si="6"/>
        <v>0</v>
      </c>
      <c r="N180" s="1">
        <v>5</v>
      </c>
    </row>
    <row r="181" spans="5:14" ht="15.75">
      <c r="E181" s="11">
        <f t="shared" si="6"/>
        <v>0</v>
      </c>
      <c r="F181" s="11">
        <f t="shared" si="6"/>
        <v>0</v>
      </c>
      <c r="N181" s="1">
        <v>6</v>
      </c>
    </row>
    <row r="182" spans="5:14" ht="15.75">
      <c r="E182" s="11">
        <f t="shared" si="6"/>
        <v>0</v>
      </c>
      <c r="F182" s="11">
        <f t="shared" si="6"/>
        <v>0</v>
      </c>
      <c r="N182" s="1">
        <v>7</v>
      </c>
    </row>
    <row r="183" spans="5:6" ht="15.75">
      <c r="E183" s="11">
        <f t="shared" si="6"/>
        <v>-40000</v>
      </c>
      <c r="F183" s="11">
        <f t="shared" si="6"/>
        <v>0</v>
      </c>
    </row>
  </sheetData>
  <sheetProtection/>
  <autoFilter ref="A8:F151"/>
  <mergeCells count="55">
    <mergeCell ref="A66:A68"/>
    <mergeCell ref="A114:A115"/>
    <mergeCell ref="A116:A117"/>
    <mergeCell ref="A118:A119"/>
    <mergeCell ref="A72:A74"/>
    <mergeCell ref="A104:A107"/>
    <mergeCell ref="A108:A112"/>
    <mergeCell ref="A146:A147"/>
    <mergeCell ref="B4:F4"/>
    <mergeCell ref="A85:A94"/>
    <mergeCell ref="B85:B94"/>
    <mergeCell ref="B20:B23"/>
    <mergeCell ref="A20:A23"/>
    <mergeCell ref="A41:A42"/>
    <mergeCell ref="A43:A44"/>
    <mergeCell ref="A49:A50"/>
    <mergeCell ref="B108:B112"/>
    <mergeCell ref="A56:A59"/>
    <mergeCell ref="A60:A62"/>
    <mergeCell ref="A63:A65"/>
    <mergeCell ref="B63:B65"/>
    <mergeCell ref="A143:A144"/>
    <mergeCell ref="B143:B144"/>
    <mergeCell ref="B127:B131"/>
    <mergeCell ref="B122:B126"/>
    <mergeCell ref="A127:A131"/>
    <mergeCell ref="A134:A137"/>
    <mergeCell ref="B118:B119"/>
    <mergeCell ref="B43:B44"/>
    <mergeCell ref="B66:B68"/>
    <mergeCell ref="B72:B74"/>
    <mergeCell ref="B104:B107"/>
    <mergeCell ref="B56:B59"/>
    <mergeCell ref="C1:F1"/>
    <mergeCell ref="C2:F2"/>
    <mergeCell ref="C3:F3"/>
    <mergeCell ref="D6:F6"/>
    <mergeCell ref="C6:C7"/>
    <mergeCell ref="B60:B62"/>
    <mergeCell ref="A35:A38"/>
    <mergeCell ref="B146:B147"/>
    <mergeCell ref="B49:B50"/>
    <mergeCell ref="B9:B19"/>
    <mergeCell ref="B134:B137"/>
    <mergeCell ref="A122:A126"/>
    <mergeCell ref="B41:B42"/>
    <mergeCell ref="B114:B115"/>
    <mergeCell ref="B35:B38"/>
    <mergeCell ref="B116:B117"/>
    <mergeCell ref="O6:R6"/>
    <mergeCell ref="A6:A7"/>
    <mergeCell ref="A24:A25"/>
    <mergeCell ref="B24:B25"/>
    <mergeCell ref="B6:B7"/>
    <mergeCell ref="A9:A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lena</cp:lastModifiedBy>
  <cp:lastPrinted>2014-01-28T08:09:04Z</cp:lastPrinted>
  <dcterms:created xsi:type="dcterms:W3CDTF">2011-03-10T11:10:46Z</dcterms:created>
  <dcterms:modified xsi:type="dcterms:W3CDTF">2014-06-18T03:37:42Z</dcterms:modified>
  <cp:category/>
  <cp:version/>
  <cp:contentType/>
  <cp:contentStatus/>
</cp:coreProperties>
</file>